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750" windowHeight="9210" activeTab="3"/>
  </bookViews>
  <sheets>
    <sheet name="Rundmaterial" sheetId="1" r:id="rId1"/>
    <sheet name="Rohr" sheetId="2" r:id="rId2"/>
    <sheet name="Vierkant" sheetId="3" r:id="rId3"/>
    <sheet name="Vierkantrohr" sheetId="4" r:id="rId4"/>
    <sheet name="E-Module" sheetId="5" r:id="rId5"/>
  </sheets>
  <calcPr calcId="124519"/>
</workbook>
</file>

<file path=xl/calcChain.xml><?xml version="1.0" encoding="utf-8"?>
<calcChain xmlns="http://schemas.openxmlformats.org/spreadsheetml/2006/main">
  <c r="L26" i="4"/>
  <c r="L27"/>
  <c r="L28"/>
  <c r="L29"/>
  <c r="L30"/>
  <c r="L31"/>
  <c r="L32"/>
  <c r="L25"/>
  <c r="K25"/>
  <c r="L9"/>
  <c r="L10"/>
  <c r="L11"/>
  <c r="L12"/>
  <c r="L13"/>
  <c r="L14"/>
  <c r="L15"/>
  <c r="L8"/>
  <c r="K8"/>
  <c r="J26" i="3"/>
  <c r="J27"/>
  <c r="J28"/>
  <c r="J29"/>
  <c r="J30"/>
  <c r="J31"/>
  <c r="J32"/>
  <c r="J25"/>
  <c r="I25"/>
  <c r="J9"/>
  <c r="J10"/>
  <c r="J11"/>
  <c r="J12"/>
  <c r="J13"/>
  <c r="J14"/>
  <c r="J15"/>
  <c r="J8"/>
  <c r="I12"/>
  <c r="I8"/>
  <c r="I9"/>
  <c r="J26" i="2"/>
  <c r="J27"/>
  <c r="J28"/>
  <c r="J29"/>
  <c r="J30"/>
  <c r="J31"/>
  <c r="J32"/>
  <c r="J25"/>
  <c r="I25"/>
  <c r="J9"/>
  <c r="J10"/>
  <c r="J11"/>
  <c r="J12"/>
  <c r="J13"/>
  <c r="J14"/>
  <c r="J15"/>
  <c r="J8"/>
  <c r="I8"/>
  <c r="I26" i="1"/>
  <c r="I27"/>
  <c r="I28"/>
  <c r="I29"/>
  <c r="I30"/>
  <c r="I31"/>
  <c r="I32"/>
  <c r="I25"/>
  <c r="H25"/>
  <c r="I9"/>
  <c r="I10"/>
  <c r="I11"/>
  <c r="I12"/>
  <c r="I13"/>
  <c r="I14"/>
  <c r="I15"/>
  <c r="I8"/>
  <c r="K26" i="4"/>
  <c r="K27"/>
  <c r="K28"/>
  <c r="K29"/>
  <c r="K30"/>
  <c r="K31"/>
  <c r="K32"/>
  <c r="K9"/>
  <c r="K10"/>
  <c r="K11"/>
  <c r="K12"/>
  <c r="K13"/>
  <c r="K14"/>
  <c r="K15"/>
  <c r="M26"/>
  <c r="M27"/>
  <c r="M28"/>
  <c r="M29"/>
  <c r="M30"/>
  <c r="M31"/>
  <c r="M32"/>
  <c r="M25"/>
  <c r="M15"/>
  <c r="M9"/>
  <c r="M10"/>
  <c r="M11"/>
  <c r="M12"/>
  <c r="M13"/>
  <c r="M14"/>
  <c r="K8" i="2"/>
  <c r="K9" i="3"/>
  <c r="K10"/>
  <c r="K11"/>
  <c r="K12"/>
  <c r="K13"/>
  <c r="K14"/>
  <c r="K15"/>
  <c r="K8"/>
  <c r="K26"/>
  <c r="K27"/>
  <c r="K28"/>
  <c r="K29"/>
  <c r="K30"/>
  <c r="K31"/>
  <c r="K32"/>
  <c r="K25"/>
  <c r="M8" i="4"/>
  <c r="K25" i="2"/>
  <c r="K9"/>
  <c r="K10"/>
  <c r="K11"/>
  <c r="K12"/>
  <c r="K13"/>
  <c r="K14"/>
  <c r="K15"/>
  <c r="J26" i="1"/>
  <c r="J27"/>
  <c r="J28"/>
  <c r="J29"/>
  <c r="J30"/>
  <c r="J31"/>
  <c r="J32"/>
  <c r="J25"/>
  <c r="J9"/>
  <c r="J10"/>
  <c r="J11"/>
  <c r="J12"/>
  <c r="J13"/>
  <c r="J14"/>
  <c r="J15"/>
  <c r="J8"/>
  <c r="I26" i="3"/>
  <c r="I27"/>
  <c r="I28"/>
  <c r="I29"/>
  <c r="I30"/>
  <c r="I31"/>
  <c r="I32"/>
  <c r="I10"/>
  <c r="I11"/>
  <c r="I13"/>
  <c r="I14"/>
  <c r="I15"/>
  <c r="I26" i="2"/>
  <c r="I27"/>
  <c r="I28"/>
  <c r="I29"/>
  <c r="I30"/>
  <c r="I31"/>
  <c r="I32"/>
  <c r="I9"/>
  <c r="I10"/>
  <c r="I11"/>
  <c r="I12"/>
  <c r="I13"/>
  <c r="I14"/>
  <c r="I15"/>
  <c r="H26" i="1"/>
  <c r="H27"/>
  <c r="H28"/>
  <c r="H29"/>
  <c r="H30"/>
  <c r="H31"/>
  <c r="H32"/>
  <c r="H9"/>
  <c r="H10"/>
  <c r="H11"/>
  <c r="H12"/>
  <c r="H13"/>
  <c r="H14"/>
  <c r="H15"/>
  <c r="H8"/>
</calcChain>
</file>

<file path=xl/sharedStrings.xml><?xml version="1.0" encoding="utf-8"?>
<sst xmlns="http://schemas.openxmlformats.org/spreadsheetml/2006/main" count="256" uniqueCount="44">
  <si>
    <t>Durch
messer</t>
  </si>
  <si>
    <t xml:space="preserve">Elastizitäts-
modul </t>
  </si>
  <si>
    <t xml:space="preserve">Länge </t>
  </si>
  <si>
    <t>Biege-
kraft</t>
  </si>
  <si>
    <t>mm</t>
  </si>
  <si>
    <t>Kg</t>
  </si>
  <si>
    <t>KN/mm2</t>
  </si>
  <si>
    <t>d</t>
  </si>
  <si>
    <t>L</t>
  </si>
  <si>
    <t>F</t>
  </si>
  <si>
    <t>E</t>
  </si>
  <si>
    <t>s</t>
  </si>
  <si>
    <t>Formelzeichen</t>
  </si>
  <si>
    <t>Einheit</t>
  </si>
  <si>
    <t>Eingabe</t>
  </si>
  <si>
    <t>Berechnung der Durchbiegung</t>
  </si>
  <si>
    <t>D</t>
  </si>
  <si>
    <t>Durch
messer
innen</t>
  </si>
  <si>
    <t>Durch
messer
aussen</t>
  </si>
  <si>
    <t>Breite</t>
  </si>
  <si>
    <t>Höhe</t>
  </si>
  <si>
    <t xml:space="preserve">b </t>
  </si>
  <si>
    <t xml:space="preserve">h </t>
  </si>
  <si>
    <t>Breite
aussen</t>
  </si>
  <si>
    <t>Höhe
aussen</t>
  </si>
  <si>
    <t>Breite
innen</t>
  </si>
  <si>
    <t>Höhe
innen</t>
  </si>
  <si>
    <t xml:space="preserve">B </t>
  </si>
  <si>
    <t xml:space="preserve">H </t>
  </si>
  <si>
    <t>E-Modul =
Stahl 210
Edelstahl 200
Aluminium 70
Buchenholz 14
Carbon 70-200
Glasfaser 7-45</t>
  </si>
  <si>
    <t>Dichte</t>
  </si>
  <si>
    <t>kg/l</t>
  </si>
  <si>
    <t>Gewicht
in Gramm</t>
  </si>
  <si>
    <t>g</t>
  </si>
  <si>
    <t>E-Modul =
Stahl 210
Edelstahl 200
Aluminium 70
Holz 7-20
Carbon 70-200
Glasfaser 7-45</t>
  </si>
  <si>
    <t>Dichte=
Stahl 7,87
Aluminium  2,7
Buchenholz 0,72
Carbon 1,8
Glasfaser 2</t>
  </si>
  <si>
    <t xml:space="preserve">g </t>
  </si>
  <si>
    <t>k</t>
  </si>
  <si>
    <t>Durchbiegung ?
Bei Belastung
duch eine Einzelkraft</t>
  </si>
  <si>
    <t>Durchbiegung ?
Bei Belastung
mit gleichmäßig verteilter Belastung</t>
  </si>
  <si>
    <t>Biege-
kraft
in Kg
(9,81  N)</t>
  </si>
  <si>
    <t>Träger einseitig eingespannt</t>
  </si>
  <si>
    <t>Träger auf 2 Stützen</t>
  </si>
  <si>
    <t>Träger mauf 2 Stützen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</si>
</sst>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4" borderId="0" xfId="0" applyFill="1"/>
    <xf numFmtId="0" fontId="0" fillId="0" borderId="4" xfId="0" applyBorder="1" applyAlignment="1">
      <alignment wrapText="1"/>
    </xf>
    <xf numFmtId="0" fontId="1" fillId="3" borderId="6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6" borderId="0" xfId="0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6" borderId="0" xfId="0" applyFill="1"/>
    <xf numFmtId="0" fontId="1" fillId="5" borderId="1" xfId="0" applyFont="1" applyFill="1" applyBorder="1" applyAlignment="1">
      <alignment horizontal="center"/>
    </xf>
    <xf numFmtId="0" fontId="0" fillId="6" borderId="0" xfId="0" applyFill="1" applyBorder="1" applyAlignment="1"/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0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8" xfId="0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left" wrapText="1"/>
    </xf>
    <xf numFmtId="0" fontId="1" fillId="5" borderId="1" xfId="0" applyFont="1" applyFill="1" applyBorder="1"/>
    <xf numFmtId="2" fontId="1" fillId="5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5" fillId="6" borderId="0" xfId="0" applyFont="1" applyFill="1" applyBorder="1" applyAlignment="1"/>
    <xf numFmtId="0" fontId="5" fillId="0" borderId="0" xfId="0" applyFont="1" applyBorder="1"/>
    <xf numFmtId="0" fontId="5" fillId="6" borderId="0" xfId="0" applyFont="1" applyFill="1" applyBorder="1"/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/>
    <xf numFmtId="0" fontId="5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6" borderId="0" xfId="0" applyFont="1" applyFill="1" applyBorder="1" applyAlignment="1">
      <alignment wrapText="1"/>
    </xf>
    <xf numFmtId="0" fontId="0" fillId="6" borderId="0" xfId="0" applyFill="1" applyBorder="1" applyAlignment="1" applyProtection="1">
      <alignment wrapText="1"/>
      <protection locked="0"/>
    </xf>
    <xf numFmtId="0" fontId="0" fillId="6" borderId="0" xfId="0" applyFill="1" applyBorder="1" applyAlignment="1">
      <alignment horizontal="center" wrapText="1"/>
    </xf>
    <xf numFmtId="0" fontId="6" fillId="6" borderId="0" xfId="0" applyFont="1" applyFill="1" applyBorder="1" applyAlignment="1">
      <alignment wrapText="1"/>
    </xf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wrapText="1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6" fillId="6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28575</xdr:rowOff>
    </xdr:from>
    <xdr:to>
      <xdr:col>4</xdr:col>
      <xdr:colOff>428625</xdr:colOff>
      <xdr:row>2</xdr:row>
      <xdr:rowOff>1981200</xdr:rowOff>
    </xdr:to>
    <xdr:pic>
      <xdr:nvPicPr>
        <xdr:cNvPr id="1341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723900"/>
          <a:ext cx="273367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142875</xdr:colOff>
      <xdr:row>7</xdr:row>
      <xdr:rowOff>76200</xdr:rowOff>
    </xdr:from>
    <xdr:to>
      <xdr:col>15</xdr:col>
      <xdr:colOff>28575</xdr:colOff>
      <xdr:row>14</xdr:row>
      <xdr:rowOff>28575</xdr:rowOff>
    </xdr:to>
    <xdr:pic>
      <xdr:nvPicPr>
        <xdr:cNvPr id="1342" name="Grafik 2" descr="Rundmaterial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86725" y="3952875"/>
          <a:ext cx="12668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19</xdr:row>
      <xdr:rowOff>171450</xdr:rowOff>
    </xdr:from>
    <xdr:to>
      <xdr:col>4</xdr:col>
      <xdr:colOff>476250</xdr:colOff>
      <xdr:row>19</xdr:row>
      <xdr:rowOff>1790700</xdr:rowOff>
    </xdr:to>
    <xdr:pic>
      <xdr:nvPicPr>
        <xdr:cNvPr id="1343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90550" y="6781800"/>
          <a:ext cx="26003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24</xdr:row>
      <xdr:rowOff>200025</xdr:rowOff>
    </xdr:from>
    <xdr:to>
      <xdr:col>15</xdr:col>
      <xdr:colOff>66675</xdr:colOff>
      <xdr:row>31</xdr:row>
      <xdr:rowOff>152400</xdr:rowOff>
    </xdr:to>
    <xdr:pic>
      <xdr:nvPicPr>
        <xdr:cNvPr id="1344" name="Grafik 2" descr="Rundmaterial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9791700"/>
          <a:ext cx="12763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7</xdr:row>
      <xdr:rowOff>38100</xdr:rowOff>
    </xdr:from>
    <xdr:to>
      <xdr:col>12</xdr:col>
      <xdr:colOff>695325</xdr:colOff>
      <xdr:row>14</xdr:row>
      <xdr:rowOff>171450</xdr:rowOff>
    </xdr:to>
    <xdr:pic>
      <xdr:nvPicPr>
        <xdr:cNvPr id="2385" name="Grafik 2" descr="Roh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4025" y="3905250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</xdr:row>
      <xdr:rowOff>57150</xdr:rowOff>
    </xdr:from>
    <xdr:to>
      <xdr:col>3</xdr:col>
      <xdr:colOff>714375</xdr:colOff>
      <xdr:row>2</xdr:row>
      <xdr:rowOff>1876425</xdr:rowOff>
    </xdr:to>
    <xdr:pic>
      <xdr:nvPicPr>
        <xdr:cNvPr id="2386" name="Grafi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752475"/>
          <a:ext cx="234315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19</xdr:row>
      <xdr:rowOff>171450</xdr:rowOff>
    </xdr:from>
    <xdr:to>
      <xdr:col>5</xdr:col>
      <xdr:colOff>47625</xdr:colOff>
      <xdr:row>19</xdr:row>
      <xdr:rowOff>180975</xdr:rowOff>
    </xdr:to>
    <xdr:pic>
      <xdr:nvPicPr>
        <xdr:cNvPr id="2387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3900" y="6781800"/>
          <a:ext cx="3105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19</xdr:row>
      <xdr:rowOff>361950</xdr:rowOff>
    </xdr:from>
    <xdr:to>
      <xdr:col>4</xdr:col>
      <xdr:colOff>66675</xdr:colOff>
      <xdr:row>19</xdr:row>
      <xdr:rowOff>1933575</xdr:rowOff>
    </xdr:to>
    <xdr:pic>
      <xdr:nvPicPr>
        <xdr:cNvPr id="2388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4825" y="6972300"/>
          <a:ext cx="25812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24</xdr:row>
      <xdr:rowOff>38100</xdr:rowOff>
    </xdr:from>
    <xdr:to>
      <xdr:col>12</xdr:col>
      <xdr:colOff>657225</xdr:colOff>
      <xdr:row>31</xdr:row>
      <xdr:rowOff>171450</xdr:rowOff>
    </xdr:to>
    <xdr:pic>
      <xdr:nvPicPr>
        <xdr:cNvPr id="2389" name="Grafik 2" descr="Roh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96400" y="9820275"/>
          <a:ext cx="1219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7</xdr:row>
      <xdr:rowOff>66675</xdr:rowOff>
    </xdr:from>
    <xdr:to>
      <xdr:col>12</xdr:col>
      <xdr:colOff>676275</xdr:colOff>
      <xdr:row>14</xdr:row>
      <xdr:rowOff>38100</xdr:rowOff>
    </xdr:to>
    <xdr:pic>
      <xdr:nvPicPr>
        <xdr:cNvPr id="3392" name="Grafik 1" descr="Vierkant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96300" y="3743325"/>
          <a:ext cx="12287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</xdr:row>
      <xdr:rowOff>104775</xdr:rowOff>
    </xdr:from>
    <xdr:to>
      <xdr:col>4</xdr:col>
      <xdr:colOff>304800</xdr:colOff>
      <xdr:row>2</xdr:row>
      <xdr:rowOff>1752600</xdr:rowOff>
    </xdr:to>
    <xdr:pic>
      <xdr:nvPicPr>
        <xdr:cNvPr id="3393" name="Grafik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525" y="685800"/>
          <a:ext cx="22669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19</xdr:row>
      <xdr:rowOff>142875</xdr:rowOff>
    </xdr:from>
    <xdr:to>
      <xdr:col>4</xdr:col>
      <xdr:colOff>742950</xdr:colOff>
      <xdr:row>19</xdr:row>
      <xdr:rowOff>1714500</xdr:rowOff>
    </xdr:to>
    <xdr:pic>
      <xdr:nvPicPr>
        <xdr:cNvPr id="3394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61975" y="6562725"/>
          <a:ext cx="25336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19</xdr:row>
      <xdr:rowOff>361950</xdr:rowOff>
    </xdr:from>
    <xdr:to>
      <xdr:col>4</xdr:col>
      <xdr:colOff>428625</xdr:colOff>
      <xdr:row>19</xdr:row>
      <xdr:rowOff>361950</xdr:rowOff>
    </xdr:to>
    <xdr:pic>
      <xdr:nvPicPr>
        <xdr:cNvPr id="3395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" y="6781800"/>
          <a:ext cx="2305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24</xdr:row>
      <xdr:rowOff>152400</xdr:rowOff>
    </xdr:from>
    <xdr:to>
      <xdr:col>12</xdr:col>
      <xdr:colOff>657225</xdr:colOff>
      <xdr:row>31</xdr:row>
      <xdr:rowOff>123825</xdr:rowOff>
    </xdr:to>
    <xdr:pic>
      <xdr:nvPicPr>
        <xdr:cNvPr id="3396" name="Grafik 1" descr="Vierkant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0" y="9553575"/>
          <a:ext cx="12287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104775</xdr:rowOff>
    </xdr:from>
    <xdr:to>
      <xdr:col>4</xdr:col>
      <xdr:colOff>314325</xdr:colOff>
      <xdr:row>2</xdr:row>
      <xdr:rowOff>1609725</xdr:rowOff>
    </xdr:to>
    <xdr:pic>
      <xdr:nvPicPr>
        <xdr:cNvPr id="4364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561975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7</xdr:row>
      <xdr:rowOff>123825</xdr:rowOff>
    </xdr:from>
    <xdr:to>
      <xdr:col>14</xdr:col>
      <xdr:colOff>628650</xdr:colOff>
      <xdr:row>14</xdr:row>
      <xdr:rowOff>28575</xdr:rowOff>
    </xdr:to>
    <xdr:pic>
      <xdr:nvPicPr>
        <xdr:cNvPr id="4365" name="Grafik 3" descr="Vierkantrohr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53550" y="3238500"/>
          <a:ext cx="11906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19</xdr:row>
      <xdr:rowOff>142875</xdr:rowOff>
    </xdr:from>
    <xdr:to>
      <xdr:col>4</xdr:col>
      <xdr:colOff>457200</xdr:colOff>
      <xdr:row>19</xdr:row>
      <xdr:rowOff>1600200</xdr:rowOff>
    </xdr:to>
    <xdr:pic>
      <xdr:nvPicPr>
        <xdr:cNvPr id="4366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6000750"/>
          <a:ext cx="21717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19</xdr:row>
      <xdr:rowOff>361950</xdr:rowOff>
    </xdr:from>
    <xdr:to>
      <xdr:col>4</xdr:col>
      <xdr:colOff>342900</xdr:colOff>
      <xdr:row>19</xdr:row>
      <xdr:rowOff>361950</xdr:rowOff>
    </xdr:to>
    <xdr:pic>
      <xdr:nvPicPr>
        <xdr:cNvPr id="4367" name="Grafik 6" descr="Zweiseitige Lagerung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6219825"/>
          <a:ext cx="2143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152400</xdr:colOff>
      <xdr:row>24</xdr:row>
      <xdr:rowOff>152400</xdr:rowOff>
    </xdr:from>
    <xdr:to>
      <xdr:col>14</xdr:col>
      <xdr:colOff>581025</xdr:colOff>
      <xdr:row>31</xdr:row>
      <xdr:rowOff>57150</xdr:rowOff>
    </xdr:to>
    <xdr:pic>
      <xdr:nvPicPr>
        <xdr:cNvPr id="4368" name="Grafik 6" descr="Vierkantrohr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05925" y="8991600"/>
          <a:ext cx="11906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714375</xdr:colOff>
      <xdr:row>32</xdr:row>
      <xdr:rowOff>123825</xdr:rowOff>
    </xdr:to>
    <xdr:pic>
      <xdr:nvPicPr>
        <xdr:cNvPr id="5158" name="Grafik 1" descr="E-Module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90500"/>
          <a:ext cx="6048375" cy="602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workbookViewId="0">
      <selection activeCell="I25" sqref="I25"/>
    </sheetView>
  </sheetViews>
  <sheetFormatPr baseColWidth="10" defaultColWidth="4.140625" defaultRowHeight="15"/>
  <cols>
    <col min="1" max="1" width="5.28515625" customWidth="1"/>
    <col min="2" max="2" width="18.85546875" customWidth="1"/>
    <col min="3" max="4" width="8.28515625" customWidth="1"/>
    <col min="5" max="5" width="9" bestFit="1" customWidth="1"/>
    <col min="6" max="6" width="16.28515625" customWidth="1"/>
    <col min="7" max="7" width="16.28515625" style="18" customWidth="1"/>
    <col min="8" max="8" width="19.85546875" customWidth="1"/>
    <col min="9" max="9" width="19.85546875" style="18" customWidth="1"/>
    <col min="10" max="10" width="17" style="20" customWidth="1"/>
  </cols>
  <sheetData>
    <row r="1" spans="1:25" ht="25.15" customHeight="1">
      <c r="A1" s="10"/>
      <c r="B1" s="88" t="s">
        <v>15</v>
      </c>
      <c r="C1" s="88"/>
      <c r="D1" s="88"/>
      <c r="E1" s="88"/>
      <c r="F1" s="88"/>
      <c r="G1" s="88"/>
      <c r="H1" s="88"/>
      <c r="I1" s="51"/>
    </row>
    <row r="2" spans="1:25" s="1" customFormat="1" ht="30" customHeight="1">
      <c r="A2" s="9"/>
      <c r="B2" s="89" t="s">
        <v>41</v>
      </c>
      <c r="C2" s="90"/>
      <c r="D2" s="90"/>
      <c r="E2" s="90"/>
      <c r="F2" s="90"/>
      <c r="G2" s="90"/>
      <c r="H2" s="90"/>
      <c r="I2" s="90"/>
      <c r="J2" s="91"/>
    </row>
    <row r="3" spans="1:25" s="1" customFormat="1" ht="160.15" customHeight="1">
      <c r="B3" s="29"/>
      <c r="C3" s="30"/>
      <c r="D3" s="30"/>
      <c r="E3" s="30"/>
      <c r="F3" s="31" t="s">
        <v>34</v>
      </c>
      <c r="G3" s="32" t="s">
        <v>35</v>
      </c>
      <c r="H3" s="30"/>
      <c r="I3" s="30"/>
      <c r="J3" s="33"/>
      <c r="K3" s="19"/>
      <c r="L3" s="19"/>
      <c r="M3" s="19"/>
      <c r="N3" s="19"/>
      <c r="P3" s="3"/>
      <c r="Q3" s="2"/>
      <c r="R3" s="19"/>
      <c r="S3" s="19"/>
      <c r="T3" s="19"/>
      <c r="U3" s="19"/>
      <c r="V3" s="19"/>
      <c r="W3" s="19"/>
      <c r="X3" s="19"/>
    </row>
    <row r="4" spans="1:25" s="1" customFormat="1" ht="8.85" customHeight="1">
      <c r="B4" s="3"/>
      <c r="C4" s="2"/>
      <c r="D4" s="2"/>
      <c r="E4" s="2"/>
      <c r="F4" s="2"/>
      <c r="G4" s="2"/>
      <c r="H4" s="2"/>
      <c r="I4" s="2"/>
      <c r="J4" s="21"/>
    </row>
    <row r="5" spans="1:25" s="1" customFormat="1" ht="60" customHeight="1">
      <c r="B5" s="5"/>
      <c r="C5" s="5" t="s">
        <v>0</v>
      </c>
      <c r="D5" s="5" t="s">
        <v>2</v>
      </c>
      <c r="E5" s="5" t="s">
        <v>40</v>
      </c>
      <c r="F5" s="5" t="s">
        <v>1</v>
      </c>
      <c r="G5" s="24" t="s">
        <v>30</v>
      </c>
      <c r="H5" s="24" t="s">
        <v>38</v>
      </c>
      <c r="I5" s="24" t="s">
        <v>39</v>
      </c>
      <c r="J5" s="24" t="s">
        <v>32</v>
      </c>
    </row>
    <row r="6" spans="1:25" s="1" customFormat="1" ht="21.75" customHeight="1">
      <c r="B6" s="6" t="s">
        <v>12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11</v>
      </c>
      <c r="I6" s="5" t="s">
        <v>11</v>
      </c>
      <c r="J6" s="2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5" s="1" customFormat="1" ht="19.7" customHeight="1">
      <c r="B7" s="6" t="s">
        <v>13</v>
      </c>
      <c r="C7" s="7" t="s">
        <v>4</v>
      </c>
      <c r="D7" s="7" t="s">
        <v>4</v>
      </c>
      <c r="E7" s="7" t="s">
        <v>5</v>
      </c>
      <c r="F7" s="7" t="s">
        <v>6</v>
      </c>
      <c r="G7" s="24" t="s">
        <v>31</v>
      </c>
      <c r="H7" s="7" t="s">
        <v>4</v>
      </c>
      <c r="I7" s="7" t="s">
        <v>4</v>
      </c>
      <c r="J7" s="24" t="s">
        <v>33</v>
      </c>
    </row>
    <row r="8" spans="1:25" ht="18.75">
      <c r="B8" s="16" t="s">
        <v>14</v>
      </c>
      <c r="C8" s="8">
        <v>18</v>
      </c>
      <c r="D8" s="8">
        <v>300</v>
      </c>
      <c r="E8" s="8">
        <v>10</v>
      </c>
      <c r="F8" s="8">
        <v>210</v>
      </c>
      <c r="G8" s="8">
        <v>7.87</v>
      </c>
      <c r="H8" s="17">
        <f>(E8*9.81*D8*D8*D8*64)/(3*F8*1000*3.1415*C8*C8*C8*C8)</f>
        <v>0.81591536487463789</v>
      </c>
      <c r="I8" s="17">
        <f>(E8*9.81*D8*D8*D8*64)/(8*F8*1000*3.1415*C8*C8*C8*C8)</f>
        <v>0.3059682618279892</v>
      </c>
      <c r="J8" s="41">
        <f>C8*C8*3.1415/4*D8*G8/1000</f>
        <v>600.78360150000003</v>
      </c>
    </row>
    <row r="9" spans="1:25" ht="18.75">
      <c r="B9" s="4"/>
      <c r="C9" s="8">
        <v>18</v>
      </c>
      <c r="D9" s="8">
        <v>150</v>
      </c>
      <c r="E9" s="8">
        <v>20</v>
      </c>
      <c r="F9" s="8">
        <v>210</v>
      </c>
      <c r="G9" s="8">
        <v>7.87</v>
      </c>
      <c r="H9" s="17">
        <f t="shared" ref="H9:H15" si="0">(E9*9.81*D9*D9*D9*64)/(3*F9*1000*3.1415*C9*C9*C9*C9)</f>
        <v>0.20397884121865947</v>
      </c>
      <c r="I9" s="17">
        <f t="shared" ref="I9:I15" si="1">(E9*9.81*D9*D9*D9*64)/(8*F9*1000*3.1415*C9*C9*C9*C9)</f>
        <v>7.6492065456997299E-2</v>
      </c>
      <c r="J9" s="41">
        <f t="shared" ref="J9:J15" si="2">C9*C9*3.1415/4*D9*G9/1000</f>
        <v>300.39180075000002</v>
      </c>
    </row>
    <row r="10" spans="1:25" ht="18.75">
      <c r="B10" s="4"/>
      <c r="C10" s="8">
        <v>30</v>
      </c>
      <c r="D10" s="8">
        <v>300</v>
      </c>
      <c r="E10" s="8">
        <v>10</v>
      </c>
      <c r="F10" s="8">
        <v>70</v>
      </c>
      <c r="G10" s="8">
        <v>2.7</v>
      </c>
      <c r="H10" s="17">
        <f t="shared" si="0"/>
        <v>0.31722789386325917</v>
      </c>
      <c r="I10" s="17">
        <f t="shared" si="1"/>
        <v>0.1189604601987222</v>
      </c>
      <c r="J10" s="41">
        <f t="shared" si="2"/>
        <v>572.53837500000009</v>
      </c>
    </row>
    <row r="11" spans="1:25" ht="18.75">
      <c r="B11" s="4"/>
      <c r="C11" s="8">
        <v>30</v>
      </c>
      <c r="D11" s="8">
        <v>150</v>
      </c>
      <c r="E11" s="8">
        <v>20</v>
      </c>
      <c r="F11" s="8">
        <v>70</v>
      </c>
      <c r="G11" s="8"/>
      <c r="H11" s="17">
        <f t="shared" si="0"/>
        <v>7.9306973465814792E-2</v>
      </c>
      <c r="I11" s="17">
        <f t="shared" si="1"/>
        <v>2.9740115049680549E-2</v>
      </c>
      <c r="J11" s="41">
        <f t="shared" si="2"/>
        <v>0</v>
      </c>
    </row>
    <row r="12" spans="1:25" ht="18.75">
      <c r="B12" s="4"/>
      <c r="C12" s="8">
        <v>18</v>
      </c>
      <c r="D12" s="8">
        <v>400</v>
      </c>
      <c r="E12" s="8">
        <v>10</v>
      </c>
      <c r="F12" s="8">
        <v>66</v>
      </c>
      <c r="G12" s="8"/>
      <c r="H12" s="17">
        <f t="shared" si="0"/>
        <v>6.1537051088188166</v>
      </c>
      <c r="I12" s="17">
        <f t="shared" si="1"/>
        <v>2.3076394158070559</v>
      </c>
      <c r="J12" s="41">
        <f t="shared" si="2"/>
        <v>0</v>
      </c>
    </row>
    <row r="13" spans="1:25" ht="18.75">
      <c r="B13" s="4"/>
      <c r="C13" s="8">
        <v>18</v>
      </c>
      <c r="D13" s="8">
        <v>400</v>
      </c>
      <c r="E13" s="8">
        <v>10</v>
      </c>
      <c r="F13" s="8">
        <v>210</v>
      </c>
      <c r="G13" s="8"/>
      <c r="H13" s="17">
        <f t="shared" si="0"/>
        <v>1.9340216056287709</v>
      </c>
      <c r="I13" s="17">
        <f t="shared" si="1"/>
        <v>0.725258102110789</v>
      </c>
      <c r="J13" s="41">
        <f t="shared" si="2"/>
        <v>0</v>
      </c>
      <c r="Y13" s="26"/>
    </row>
    <row r="14" spans="1:25" ht="18.75">
      <c r="C14" s="8">
        <v>18</v>
      </c>
      <c r="D14" s="8">
        <v>400</v>
      </c>
      <c r="E14" s="8">
        <v>10</v>
      </c>
      <c r="F14" s="8">
        <v>210</v>
      </c>
      <c r="G14" s="8"/>
      <c r="H14" s="17">
        <f t="shared" si="0"/>
        <v>1.9340216056287709</v>
      </c>
      <c r="I14" s="17">
        <f t="shared" si="1"/>
        <v>0.725258102110789</v>
      </c>
      <c r="J14" s="41">
        <f t="shared" si="2"/>
        <v>0</v>
      </c>
    </row>
    <row r="15" spans="1:25" ht="18.75">
      <c r="C15" s="8">
        <v>18</v>
      </c>
      <c r="D15" s="8">
        <v>400</v>
      </c>
      <c r="E15" s="8">
        <v>10</v>
      </c>
      <c r="F15" s="8">
        <v>210</v>
      </c>
      <c r="G15" s="8"/>
      <c r="H15" s="17">
        <f t="shared" si="0"/>
        <v>1.9340216056287709</v>
      </c>
      <c r="I15" s="17">
        <f t="shared" si="1"/>
        <v>0.725258102110789</v>
      </c>
      <c r="J15" s="41">
        <f t="shared" si="2"/>
        <v>0</v>
      </c>
    </row>
    <row r="17" spans="1:21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22"/>
      <c r="K17" s="14"/>
      <c r="L17" s="14"/>
      <c r="M17" s="14"/>
      <c r="N17" s="14"/>
    </row>
    <row r="18" spans="1:21" ht="14.45" customHeight="1">
      <c r="B18" s="9"/>
      <c r="C18" s="9"/>
      <c r="D18" s="9"/>
      <c r="E18" s="9"/>
      <c r="F18" s="9"/>
      <c r="G18" s="9"/>
      <c r="H18" s="9"/>
      <c r="I18" s="9"/>
    </row>
    <row r="19" spans="1:21" ht="30.6" customHeight="1">
      <c r="B19" s="89" t="s">
        <v>42</v>
      </c>
      <c r="C19" s="90"/>
      <c r="D19" s="90"/>
      <c r="E19" s="90"/>
      <c r="F19" s="90"/>
      <c r="G19" s="90"/>
      <c r="H19" s="90"/>
      <c r="I19" s="90"/>
      <c r="J19" s="91"/>
    </row>
    <row r="20" spans="1:21" ht="160.15" customHeight="1">
      <c r="B20" s="37"/>
      <c r="C20" s="38"/>
      <c r="D20" s="38"/>
      <c r="E20" s="38"/>
      <c r="F20" s="39" t="s">
        <v>29</v>
      </c>
      <c r="G20" s="32" t="s">
        <v>35</v>
      </c>
      <c r="H20" s="38"/>
      <c r="I20" s="38"/>
      <c r="J20" s="40"/>
      <c r="S20" s="4"/>
      <c r="T20" s="76"/>
    </row>
    <row r="22" spans="1:21" ht="60">
      <c r="B22" s="34"/>
      <c r="C22" s="5" t="s">
        <v>0</v>
      </c>
      <c r="D22" s="5" t="s">
        <v>2</v>
      </c>
      <c r="E22" s="5" t="s">
        <v>3</v>
      </c>
      <c r="F22" s="5" t="s">
        <v>1</v>
      </c>
      <c r="G22" s="24" t="s">
        <v>30</v>
      </c>
      <c r="H22" s="24" t="s">
        <v>38</v>
      </c>
      <c r="I22" s="24" t="s">
        <v>39</v>
      </c>
      <c r="J22" s="24" t="s">
        <v>32</v>
      </c>
    </row>
    <row r="23" spans="1:21">
      <c r="B23" s="35" t="s">
        <v>12</v>
      </c>
      <c r="C23" s="5" t="s">
        <v>7</v>
      </c>
      <c r="D23" s="5" t="s">
        <v>8</v>
      </c>
      <c r="E23" s="5" t="s">
        <v>9</v>
      </c>
      <c r="F23" s="5" t="s">
        <v>10</v>
      </c>
      <c r="G23" s="5"/>
      <c r="H23" s="5" t="s">
        <v>11</v>
      </c>
      <c r="I23" s="5" t="s">
        <v>11</v>
      </c>
      <c r="J23" s="36"/>
    </row>
    <row r="24" spans="1:21">
      <c r="B24" s="35" t="s">
        <v>13</v>
      </c>
      <c r="C24" s="5" t="s">
        <v>4</v>
      </c>
      <c r="D24" s="5" t="s">
        <v>4</v>
      </c>
      <c r="E24" s="5" t="s">
        <v>5</v>
      </c>
      <c r="F24" s="5" t="s">
        <v>6</v>
      </c>
      <c r="G24" s="24" t="s">
        <v>31</v>
      </c>
      <c r="H24" s="5" t="s">
        <v>4</v>
      </c>
      <c r="I24" s="7" t="s">
        <v>4</v>
      </c>
      <c r="J24" s="24" t="s">
        <v>33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8.75">
      <c r="B25" s="16" t="s">
        <v>14</v>
      </c>
      <c r="C25" s="8">
        <v>18</v>
      </c>
      <c r="D25" s="8">
        <v>300</v>
      </c>
      <c r="E25" s="8">
        <v>10</v>
      </c>
      <c r="F25" s="8">
        <v>210</v>
      </c>
      <c r="G25" s="8">
        <v>7.87</v>
      </c>
      <c r="H25" s="17">
        <f>(E25*9.81*D25*D25*D25*64)/(48*F25*1000*3.1415*C25*C25*C25*C25)</f>
        <v>5.0994710304664868E-2</v>
      </c>
      <c r="I25" s="17">
        <f>(5*E25*9.81*D25*D25*D25*64)/(384*F25*1000*3.1415*C25*C25*C25*C25)</f>
        <v>3.1871693940415537E-2</v>
      </c>
      <c r="J25" s="41">
        <f>C25*C25*3.1415/4*D25*G25/1000</f>
        <v>600.78360150000003</v>
      </c>
    </row>
    <row r="26" spans="1:21" ht="18.75">
      <c r="B26" s="4"/>
      <c r="C26" s="8">
        <v>20</v>
      </c>
      <c r="D26" s="8">
        <v>400</v>
      </c>
      <c r="E26" s="8">
        <v>10</v>
      </c>
      <c r="F26" s="8">
        <v>70</v>
      </c>
      <c r="G26" s="8">
        <v>2.7</v>
      </c>
      <c r="H26" s="17">
        <f t="shared" ref="H26:H32" si="3">(E26*9.81*D26*D26*D26*64)/(48*F26*1000*3.1415*C26*C26*C26*C26)</f>
        <v>0.23792092039744436</v>
      </c>
      <c r="I26" s="17">
        <f t="shared" ref="I26:I32" si="4">(5*E26*9.81*D26*D26*D26*64)/(384*F26*1000*3.1415*C26*C26*C26*C26)</f>
        <v>0.14870057524840272</v>
      </c>
      <c r="J26" s="41">
        <f t="shared" ref="J26:J32" si="5">C26*C26*3.1415/4*D26*G26/1000</f>
        <v>339.28200000000004</v>
      </c>
    </row>
    <row r="27" spans="1:21" ht="18.75">
      <c r="B27" s="4"/>
      <c r="C27" s="8">
        <v>30</v>
      </c>
      <c r="D27" s="8">
        <v>400</v>
      </c>
      <c r="E27" s="8">
        <v>10</v>
      </c>
      <c r="F27" s="8">
        <v>70</v>
      </c>
      <c r="G27" s="8"/>
      <c r="H27" s="17">
        <f t="shared" si="3"/>
        <v>4.699672501677913E-2</v>
      </c>
      <c r="I27" s="17">
        <f t="shared" si="4"/>
        <v>2.9372953135486955E-2</v>
      </c>
      <c r="J27" s="41">
        <f t="shared" si="5"/>
        <v>0</v>
      </c>
    </row>
    <row r="28" spans="1:21" ht="18.75">
      <c r="B28" s="4"/>
      <c r="C28" s="8">
        <v>100</v>
      </c>
      <c r="D28" s="8">
        <v>400</v>
      </c>
      <c r="E28" s="8">
        <v>10</v>
      </c>
      <c r="F28" s="8">
        <v>70</v>
      </c>
      <c r="G28" s="8"/>
      <c r="H28" s="17">
        <f t="shared" si="3"/>
        <v>3.8067347263591098E-4</v>
      </c>
      <c r="I28" s="17">
        <f t="shared" si="4"/>
        <v>2.3792092039744435E-4</v>
      </c>
      <c r="J28" s="41">
        <f t="shared" si="5"/>
        <v>0</v>
      </c>
    </row>
    <row r="29" spans="1:21" ht="18.75">
      <c r="B29" s="4"/>
      <c r="C29" s="8">
        <v>18</v>
      </c>
      <c r="D29" s="8">
        <v>400</v>
      </c>
      <c r="E29" s="8">
        <v>10</v>
      </c>
      <c r="F29" s="8">
        <v>70</v>
      </c>
      <c r="G29" s="8"/>
      <c r="H29" s="17">
        <f t="shared" si="3"/>
        <v>0.3626290510553945</v>
      </c>
      <c r="I29" s="17">
        <f t="shared" si="4"/>
        <v>0.22664315690962158</v>
      </c>
      <c r="J29" s="41">
        <f t="shared" si="5"/>
        <v>0</v>
      </c>
    </row>
    <row r="30" spans="1:21" ht="18.75">
      <c r="B30" s="4"/>
      <c r="C30" s="8">
        <v>18</v>
      </c>
      <c r="D30" s="8">
        <v>400</v>
      </c>
      <c r="E30" s="8">
        <v>10</v>
      </c>
      <c r="F30" s="8">
        <v>70</v>
      </c>
      <c r="G30" s="8"/>
      <c r="H30" s="17">
        <f t="shared" si="3"/>
        <v>0.3626290510553945</v>
      </c>
      <c r="I30" s="17">
        <f t="shared" si="4"/>
        <v>0.22664315690962158</v>
      </c>
      <c r="J30" s="41">
        <f t="shared" si="5"/>
        <v>0</v>
      </c>
    </row>
    <row r="31" spans="1:21" ht="18.75">
      <c r="C31" s="8">
        <v>18</v>
      </c>
      <c r="D31" s="8">
        <v>400</v>
      </c>
      <c r="E31" s="8">
        <v>10</v>
      </c>
      <c r="F31" s="8">
        <v>70</v>
      </c>
      <c r="G31" s="8"/>
      <c r="H31" s="17">
        <f t="shared" si="3"/>
        <v>0.3626290510553945</v>
      </c>
      <c r="I31" s="17">
        <f t="shared" si="4"/>
        <v>0.22664315690962158</v>
      </c>
      <c r="J31" s="41">
        <f t="shared" si="5"/>
        <v>0</v>
      </c>
    </row>
    <row r="32" spans="1:21" ht="18.75" customHeight="1">
      <c r="C32" s="8">
        <v>18</v>
      </c>
      <c r="D32" s="8">
        <v>400</v>
      </c>
      <c r="E32" s="8">
        <v>10</v>
      </c>
      <c r="F32" s="8">
        <v>70</v>
      </c>
      <c r="G32" s="8"/>
      <c r="H32" s="17">
        <f t="shared" si="3"/>
        <v>0.3626290510553945</v>
      </c>
      <c r="I32" s="17">
        <f t="shared" si="4"/>
        <v>0.22664315690962158</v>
      </c>
      <c r="J32" s="41">
        <f t="shared" si="5"/>
        <v>0</v>
      </c>
    </row>
    <row r="33" spans="1:17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22"/>
      <c r="K33" s="14"/>
      <c r="L33" s="14"/>
      <c r="M33" s="14"/>
      <c r="N33" s="14"/>
      <c r="O33" s="14"/>
    </row>
    <row r="35" spans="1:17" ht="23.25">
      <c r="A35" s="72"/>
      <c r="B35" s="92"/>
      <c r="C35" s="92"/>
      <c r="D35" s="92"/>
      <c r="E35" s="92"/>
      <c r="F35" s="92"/>
      <c r="G35" s="92"/>
      <c r="H35" s="92"/>
      <c r="I35" s="73"/>
      <c r="J35" s="74"/>
      <c r="K35" s="60"/>
      <c r="L35" s="60"/>
      <c r="M35" s="60"/>
      <c r="N35" s="60"/>
      <c r="O35" s="60"/>
      <c r="P35" s="60"/>
      <c r="Q35" s="60"/>
    </row>
    <row r="36" spans="1:17" ht="21">
      <c r="A36" s="68"/>
      <c r="B36" s="93"/>
      <c r="C36" s="93"/>
      <c r="D36" s="93"/>
      <c r="E36" s="93"/>
      <c r="F36" s="93"/>
      <c r="G36" s="93"/>
      <c r="H36" s="93"/>
      <c r="I36" s="93"/>
      <c r="J36" s="93"/>
      <c r="K36" s="23"/>
      <c r="L36" s="23"/>
      <c r="M36" s="23"/>
      <c r="N36" s="23"/>
      <c r="O36" s="23"/>
      <c r="P36" s="23"/>
      <c r="Q36" s="60"/>
    </row>
    <row r="37" spans="1:17" ht="142.5" customHeight="1">
      <c r="A37" s="23"/>
      <c r="B37" s="69"/>
      <c r="C37" s="28"/>
      <c r="D37" s="28"/>
      <c r="E37" s="28"/>
      <c r="F37" s="69"/>
      <c r="G37" s="75"/>
      <c r="H37" s="28"/>
      <c r="I37" s="28"/>
      <c r="J37" s="75"/>
      <c r="K37" s="28"/>
      <c r="L37" s="28"/>
      <c r="M37" s="28"/>
      <c r="N37" s="28"/>
      <c r="O37" s="23"/>
      <c r="P37" s="23"/>
      <c r="Q37" s="60"/>
    </row>
    <row r="38" spans="1:17">
      <c r="A38" s="23"/>
      <c r="B38" s="23"/>
      <c r="C38" s="69"/>
      <c r="D38" s="69"/>
      <c r="E38" s="69"/>
      <c r="F38" s="69"/>
      <c r="G38" s="69"/>
      <c r="H38" s="69"/>
      <c r="I38" s="69"/>
      <c r="J38" s="70"/>
      <c r="K38" s="23"/>
      <c r="L38" s="23"/>
      <c r="M38" s="23"/>
      <c r="N38" s="23"/>
      <c r="O38" s="23"/>
      <c r="P38" s="23"/>
      <c r="Q38" s="60"/>
    </row>
    <row r="39" spans="1:17" ht="31.5" customHeight="1">
      <c r="A39" s="23"/>
      <c r="B39" s="70"/>
      <c r="C39" s="70"/>
      <c r="D39" s="70"/>
      <c r="E39" s="70"/>
      <c r="F39" s="70"/>
      <c r="G39" s="76"/>
      <c r="H39" s="76"/>
      <c r="I39" s="76"/>
      <c r="J39" s="76"/>
      <c r="K39" s="23"/>
      <c r="L39" s="23"/>
      <c r="M39" s="23"/>
      <c r="N39" s="23"/>
      <c r="O39" s="23"/>
      <c r="P39" s="23"/>
      <c r="Q39" s="60"/>
    </row>
    <row r="40" spans="1:17">
      <c r="A40" s="23"/>
      <c r="B40" s="23"/>
      <c r="C40" s="70"/>
      <c r="D40" s="70"/>
      <c r="E40" s="70"/>
      <c r="F40" s="70"/>
      <c r="G40" s="70"/>
      <c r="H40" s="70"/>
      <c r="I40" s="70"/>
      <c r="J40" s="77"/>
      <c r="K40" s="23"/>
      <c r="L40" s="23"/>
      <c r="M40" s="23"/>
      <c r="N40" s="23"/>
      <c r="O40" s="23"/>
      <c r="P40" s="23"/>
      <c r="Q40" s="60"/>
    </row>
    <row r="41" spans="1:17">
      <c r="A41" s="23"/>
      <c r="B41" s="23"/>
      <c r="C41" s="70"/>
      <c r="D41" s="70"/>
      <c r="E41" s="70"/>
      <c r="F41" s="70"/>
      <c r="G41" s="76"/>
      <c r="H41" s="70"/>
      <c r="I41" s="70"/>
      <c r="J41" s="76"/>
      <c r="K41" s="23"/>
      <c r="L41" s="23"/>
      <c r="M41" s="23"/>
      <c r="N41" s="23"/>
      <c r="O41" s="23"/>
      <c r="P41" s="23"/>
      <c r="Q41" s="60"/>
    </row>
    <row r="42" spans="1:17" ht="18.75">
      <c r="A42" s="60"/>
      <c r="B42" s="78"/>
      <c r="C42" s="79"/>
      <c r="D42" s="79"/>
      <c r="E42" s="79"/>
      <c r="F42" s="79"/>
      <c r="G42" s="79"/>
      <c r="H42" s="80"/>
      <c r="I42" s="80"/>
      <c r="J42" s="81"/>
      <c r="K42" s="60"/>
      <c r="L42" s="60"/>
      <c r="M42" s="60"/>
      <c r="N42" s="60"/>
      <c r="O42" s="60"/>
      <c r="P42" s="60"/>
      <c r="Q42" s="60"/>
    </row>
    <row r="43" spans="1:17" ht="18.75">
      <c r="A43" s="60"/>
      <c r="B43" s="60"/>
      <c r="C43" s="79"/>
      <c r="D43" s="79"/>
      <c r="E43" s="79"/>
      <c r="F43" s="79"/>
      <c r="G43" s="79"/>
      <c r="H43" s="80"/>
      <c r="I43" s="80"/>
      <c r="J43" s="81"/>
      <c r="K43" s="60"/>
      <c r="L43" s="60"/>
      <c r="M43" s="60"/>
      <c r="N43" s="60"/>
      <c r="O43" s="60"/>
      <c r="P43" s="60"/>
      <c r="Q43" s="60"/>
    </row>
    <row r="44" spans="1:17" ht="18.75">
      <c r="A44" s="60"/>
      <c r="B44" s="60"/>
      <c r="C44" s="79"/>
      <c r="D44" s="79"/>
      <c r="E44" s="79"/>
      <c r="F44" s="79"/>
      <c r="G44" s="79"/>
      <c r="H44" s="80"/>
      <c r="I44" s="80"/>
      <c r="J44" s="81"/>
      <c r="K44" s="60"/>
      <c r="L44" s="60"/>
      <c r="M44" s="60"/>
      <c r="N44" s="60"/>
      <c r="O44" s="60"/>
      <c r="P44" s="60"/>
      <c r="Q44" s="60"/>
    </row>
    <row r="45" spans="1:17" ht="18.75">
      <c r="A45" s="60"/>
      <c r="B45" s="60"/>
      <c r="C45" s="79"/>
      <c r="D45" s="79"/>
      <c r="E45" s="79"/>
      <c r="F45" s="79"/>
      <c r="G45" s="79"/>
      <c r="H45" s="80"/>
      <c r="I45" s="80"/>
      <c r="J45" s="81"/>
      <c r="K45" s="60"/>
      <c r="L45" s="60"/>
      <c r="M45" s="60"/>
      <c r="N45" s="60"/>
      <c r="O45" s="60"/>
      <c r="P45" s="60"/>
      <c r="Q45" s="60"/>
    </row>
    <row r="46" spans="1:17" ht="18.75">
      <c r="A46" s="60"/>
      <c r="B46" s="60"/>
      <c r="C46" s="79"/>
      <c r="D46" s="79"/>
      <c r="E46" s="79"/>
      <c r="F46" s="79"/>
      <c r="G46" s="79"/>
      <c r="H46" s="80"/>
      <c r="I46" s="80"/>
      <c r="J46" s="81"/>
      <c r="K46" s="60"/>
      <c r="L46" s="60"/>
      <c r="M46" s="60"/>
      <c r="N46" s="60"/>
      <c r="O46" s="60"/>
      <c r="P46" s="60"/>
      <c r="Q46" s="60"/>
    </row>
    <row r="47" spans="1:17" ht="18.75">
      <c r="A47" s="60"/>
      <c r="B47" s="60"/>
      <c r="C47" s="79"/>
      <c r="D47" s="79"/>
      <c r="E47" s="79"/>
      <c r="F47" s="79"/>
      <c r="G47" s="79"/>
      <c r="H47" s="80"/>
      <c r="I47" s="80"/>
      <c r="J47" s="81"/>
      <c r="K47" s="60"/>
      <c r="L47" s="60"/>
      <c r="M47" s="60"/>
      <c r="N47" s="60"/>
      <c r="O47" s="60"/>
      <c r="P47" s="60"/>
      <c r="Q47" s="60"/>
    </row>
    <row r="48" spans="1:17" ht="18.75">
      <c r="A48" s="60"/>
      <c r="B48" s="60"/>
      <c r="C48" s="79"/>
      <c r="D48" s="79"/>
      <c r="E48" s="79"/>
      <c r="F48" s="79"/>
      <c r="G48" s="79"/>
      <c r="H48" s="80"/>
      <c r="I48" s="80"/>
      <c r="J48" s="81"/>
      <c r="K48" s="60"/>
      <c r="L48" s="60"/>
      <c r="M48" s="60"/>
      <c r="N48" s="60"/>
      <c r="O48" s="60"/>
      <c r="P48" s="60"/>
      <c r="Q48" s="60"/>
    </row>
    <row r="49" spans="1:17" ht="18.75">
      <c r="A49" s="60"/>
      <c r="B49" s="60"/>
      <c r="C49" s="79"/>
      <c r="D49" s="79"/>
      <c r="E49" s="79"/>
      <c r="F49" s="79"/>
      <c r="G49" s="79"/>
      <c r="H49" s="80"/>
      <c r="I49" s="80"/>
      <c r="J49" s="81"/>
      <c r="K49" s="60"/>
      <c r="L49" s="60"/>
      <c r="M49" s="60"/>
      <c r="N49" s="60"/>
      <c r="O49" s="60"/>
      <c r="P49" s="60"/>
      <c r="Q49" s="60"/>
    </row>
    <row r="50" spans="1:17">
      <c r="A50" s="60"/>
      <c r="B50" s="60"/>
      <c r="C50" s="60"/>
      <c r="D50" s="60"/>
      <c r="E50" s="60"/>
      <c r="F50" s="60"/>
      <c r="G50" s="60"/>
      <c r="H50" s="60"/>
      <c r="I50" s="60"/>
      <c r="J50" s="74"/>
      <c r="K50" s="60"/>
      <c r="L50" s="60"/>
      <c r="M50" s="60"/>
      <c r="N50" s="60"/>
      <c r="O50" s="60"/>
      <c r="P50" s="60"/>
      <c r="Q50" s="60"/>
    </row>
    <row r="51" spans="1:17">
      <c r="A51" s="60"/>
      <c r="B51" s="60"/>
      <c r="C51" s="60"/>
      <c r="D51" s="60"/>
      <c r="E51" s="60"/>
      <c r="F51" s="60"/>
      <c r="G51" s="60"/>
      <c r="H51" s="60"/>
      <c r="I51" s="60"/>
      <c r="J51" s="74"/>
      <c r="K51" s="60"/>
      <c r="L51" s="60"/>
      <c r="M51" s="60"/>
      <c r="N51" s="60"/>
      <c r="O51" s="60"/>
      <c r="P51" s="60"/>
      <c r="Q51" s="60"/>
    </row>
    <row r="52" spans="1:17">
      <c r="A52" s="60"/>
      <c r="B52" s="60"/>
      <c r="C52" s="60"/>
      <c r="D52" s="60"/>
      <c r="E52" s="60"/>
      <c r="F52" s="60"/>
      <c r="G52" s="60"/>
      <c r="H52" s="60"/>
      <c r="I52" s="60"/>
      <c r="J52" s="74"/>
      <c r="K52" s="60"/>
      <c r="L52" s="60"/>
      <c r="M52" s="60"/>
      <c r="N52" s="60"/>
      <c r="O52" s="60"/>
      <c r="P52" s="60"/>
      <c r="Q52" s="60"/>
    </row>
    <row r="53" spans="1:17" ht="21">
      <c r="A53" s="55"/>
      <c r="B53" s="71"/>
      <c r="C53" s="71"/>
      <c r="D53" s="71"/>
      <c r="E53" s="71"/>
      <c r="F53" s="71"/>
      <c r="G53" s="71"/>
      <c r="H53" s="71"/>
      <c r="I53" s="71"/>
      <c r="J53" s="59"/>
      <c r="K53" s="55"/>
      <c r="L53" s="60"/>
      <c r="M53" s="60"/>
      <c r="N53" s="60"/>
      <c r="O53" s="60"/>
      <c r="P53" s="60"/>
      <c r="Q53" s="60"/>
    </row>
    <row r="54" spans="1:17" ht="21">
      <c r="A54" s="55"/>
      <c r="B54" s="87"/>
      <c r="C54" s="87"/>
      <c r="D54" s="87"/>
      <c r="E54" s="87"/>
      <c r="F54" s="87"/>
      <c r="G54" s="87"/>
      <c r="H54" s="87"/>
      <c r="I54" s="87"/>
      <c r="J54" s="87"/>
      <c r="K54" s="55"/>
      <c r="L54" s="60"/>
      <c r="M54" s="60"/>
      <c r="N54" s="60"/>
      <c r="O54" s="60"/>
      <c r="P54" s="60"/>
      <c r="Q54" s="60"/>
    </row>
    <row r="55" spans="1:17" ht="131.25" customHeight="1">
      <c r="A55" s="54"/>
      <c r="B55" s="54"/>
      <c r="C55" s="54"/>
      <c r="D55" s="54"/>
      <c r="E55" s="54"/>
      <c r="F55" s="56"/>
      <c r="G55" s="57"/>
      <c r="H55" s="54"/>
      <c r="I55" s="54"/>
      <c r="J55" s="58"/>
      <c r="K55" s="54"/>
      <c r="L55" s="4"/>
      <c r="M55" s="4"/>
      <c r="N55" s="18"/>
      <c r="O55" s="18"/>
      <c r="P55" s="18"/>
      <c r="Q55" s="18"/>
    </row>
    <row r="56" spans="1:17">
      <c r="A56" s="55"/>
      <c r="B56" s="55"/>
      <c r="C56" s="55"/>
      <c r="D56" s="55"/>
      <c r="E56" s="55"/>
      <c r="F56" s="55"/>
      <c r="G56" s="55"/>
      <c r="H56" s="55"/>
      <c r="I56" s="55"/>
      <c r="J56" s="59"/>
      <c r="K56" s="55"/>
      <c r="L56" s="60"/>
      <c r="M56" s="4"/>
      <c r="N56" s="18"/>
      <c r="O56" s="18"/>
      <c r="P56" s="18"/>
      <c r="Q56" s="18"/>
    </row>
    <row r="57" spans="1:17">
      <c r="A57" s="55"/>
      <c r="B57" s="61"/>
      <c r="C57" s="61"/>
      <c r="D57" s="61"/>
      <c r="E57" s="61"/>
      <c r="F57" s="61"/>
      <c r="G57" s="61"/>
      <c r="H57" s="61"/>
      <c r="I57" s="61"/>
      <c r="J57" s="61"/>
      <c r="K57" s="55"/>
      <c r="L57" s="60"/>
      <c r="M57" s="4"/>
      <c r="N57" s="18"/>
      <c r="O57" s="18"/>
      <c r="P57" s="18"/>
      <c r="Q57" s="18"/>
    </row>
    <row r="58" spans="1:17">
      <c r="A58" s="55"/>
      <c r="B58" s="62"/>
      <c r="C58" s="61"/>
      <c r="D58" s="61"/>
      <c r="E58" s="61"/>
      <c r="F58" s="61"/>
      <c r="G58" s="61"/>
      <c r="H58" s="61"/>
      <c r="I58" s="61"/>
      <c r="J58" s="59"/>
      <c r="K58" s="55"/>
      <c r="L58" s="60"/>
      <c r="M58" s="4"/>
      <c r="N58" s="18"/>
      <c r="O58" s="18"/>
      <c r="P58" s="18"/>
      <c r="Q58" s="18"/>
    </row>
    <row r="59" spans="1:17">
      <c r="A59" s="55"/>
      <c r="B59" s="62"/>
      <c r="C59" s="61"/>
      <c r="D59" s="61"/>
      <c r="E59" s="61"/>
      <c r="F59" s="61"/>
      <c r="G59" s="61"/>
      <c r="H59" s="61"/>
      <c r="I59" s="61"/>
      <c r="J59" s="61"/>
      <c r="K59" s="53"/>
      <c r="L59" s="28"/>
      <c r="M59" s="28"/>
      <c r="N59" s="28"/>
      <c r="O59" s="28"/>
      <c r="P59" s="28"/>
      <c r="Q59" s="28"/>
    </row>
    <row r="60" spans="1:17" ht="18.75">
      <c r="A60" s="55"/>
      <c r="B60" s="63"/>
      <c r="C60" s="64"/>
      <c r="D60" s="64"/>
      <c r="E60" s="64"/>
      <c r="F60" s="64"/>
      <c r="G60" s="64"/>
      <c r="H60" s="65"/>
      <c r="I60" s="65"/>
      <c r="J60" s="66"/>
      <c r="K60" s="55"/>
      <c r="L60" s="60"/>
      <c r="M60" s="4"/>
      <c r="N60" s="18"/>
      <c r="O60" s="18"/>
      <c r="P60" s="18"/>
      <c r="Q60" s="18"/>
    </row>
    <row r="61" spans="1:17" ht="18.75">
      <c r="A61" s="55"/>
      <c r="B61" s="55"/>
      <c r="C61" s="64"/>
      <c r="D61" s="64"/>
      <c r="E61" s="64"/>
      <c r="F61" s="64"/>
      <c r="G61" s="64"/>
      <c r="H61" s="65"/>
      <c r="I61" s="65"/>
      <c r="J61" s="66"/>
      <c r="K61" s="55"/>
      <c r="L61" s="60"/>
      <c r="M61" s="4"/>
      <c r="N61" s="18"/>
      <c r="O61" s="18"/>
      <c r="P61" s="18"/>
      <c r="Q61" s="18"/>
    </row>
    <row r="62" spans="1:17" ht="18.75">
      <c r="A62" s="54"/>
      <c r="B62" s="54"/>
      <c r="C62" s="64"/>
      <c r="D62" s="64"/>
      <c r="E62" s="64"/>
      <c r="F62" s="64"/>
      <c r="G62" s="64"/>
      <c r="H62" s="65"/>
      <c r="I62" s="65"/>
      <c r="J62" s="66"/>
      <c r="K62" s="54"/>
      <c r="L62" s="4"/>
      <c r="M62" s="4"/>
      <c r="N62" s="18"/>
      <c r="O62" s="18"/>
      <c r="P62" s="18"/>
      <c r="Q62" s="18"/>
    </row>
    <row r="63" spans="1:17" ht="18.75">
      <c r="A63" s="54"/>
      <c r="B63" s="54"/>
      <c r="C63" s="64"/>
      <c r="D63" s="64"/>
      <c r="E63" s="64"/>
      <c r="F63" s="64"/>
      <c r="G63" s="64"/>
      <c r="H63" s="65"/>
      <c r="I63" s="65"/>
      <c r="J63" s="66"/>
      <c r="K63" s="54"/>
      <c r="L63" s="4"/>
      <c r="M63" s="4"/>
      <c r="N63" s="18"/>
      <c r="O63" s="18"/>
      <c r="P63" s="18"/>
      <c r="Q63" s="18"/>
    </row>
    <row r="64" spans="1:17" ht="18.75">
      <c r="A64" s="54"/>
      <c r="B64" s="54"/>
      <c r="C64" s="64"/>
      <c r="D64" s="64"/>
      <c r="E64" s="64"/>
      <c r="F64" s="64"/>
      <c r="G64" s="64"/>
      <c r="H64" s="65"/>
      <c r="I64" s="65"/>
      <c r="J64" s="66"/>
      <c r="K64" s="54"/>
      <c r="L64" s="4"/>
      <c r="M64" s="4"/>
      <c r="N64" s="18"/>
      <c r="O64" s="18"/>
      <c r="P64" s="18"/>
      <c r="Q64" s="18"/>
    </row>
    <row r="65" spans="1:17" ht="18.75">
      <c r="A65" s="54"/>
      <c r="B65" s="54"/>
      <c r="C65" s="64"/>
      <c r="D65" s="64"/>
      <c r="E65" s="64"/>
      <c r="F65" s="64"/>
      <c r="G65" s="64"/>
      <c r="H65" s="65"/>
      <c r="I65" s="65"/>
      <c r="J65" s="66"/>
      <c r="K65" s="54"/>
      <c r="L65" s="4"/>
      <c r="M65" s="4"/>
      <c r="N65" s="18"/>
      <c r="O65" s="18"/>
      <c r="P65" s="18"/>
      <c r="Q65" s="18"/>
    </row>
    <row r="66" spans="1:17" ht="18.75">
      <c r="A66" s="54"/>
      <c r="B66" s="54"/>
      <c r="C66" s="64"/>
      <c r="D66" s="64"/>
      <c r="E66" s="64"/>
      <c r="F66" s="64"/>
      <c r="G66" s="64"/>
      <c r="H66" s="65"/>
      <c r="I66" s="65"/>
      <c r="J66" s="66"/>
      <c r="K66" s="54"/>
      <c r="L66" s="4"/>
      <c r="M66" s="4"/>
      <c r="N66" s="18"/>
      <c r="O66" s="18"/>
      <c r="P66" s="18"/>
      <c r="Q66" s="18"/>
    </row>
    <row r="67" spans="1:17" ht="18.75">
      <c r="A67" s="54"/>
      <c r="B67" s="54"/>
      <c r="C67" s="64"/>
      <c r="D67" s="64"/>
      <c r="E67" s="64"/>
      <c r="F67" s="64"/>
      <c r="G67" s="64"/>
      <c r="H67" s="65"/>
      <c r="I67" s="65"/>
      <c r="J67" s="66"/>
      <c r="K67" s="54"/>
      <c r="L67" s="4"/>
      <c r="M67" s="4"/>
      <c r="N67" s="18"/>
      <c r="O67" s="18"/>
      <c r="P67" s="18"/>
      <c r="Q67" s="18"/>
    </row>
    <row r="68" spans="1:17">
      <c r="A68" s="54"/>
      <c r="B68" s="54"/>
      <c r="C68" s="54"/>
      <c r="D68" s="54"/>
      <c r="E68" s="54"/>
      <c r="F68" s="54"/>
      <c r="G68" s="54"/>
      <c r="H68" s="54"/>
      <c r="I68" s="54"/>
      <c r="J68" s="58"/>
      <c r="K68" s="54"/>
      <c r="L68" s="4"/>
      <c r="M68" s="4"/>
    </row>
    <row r="69" spans="1:17">
      <c r="A69" s="54"/>
      <c r="B69" s="54"/>
      <c r="C69" s="54"/>
      <c r="D69" s="54"/>
      <c r="E69" s="54"/>
      <c r="F69" s="54"/>
      <c r="G69" s="54"/>
      <c r="H69" s="54"/>
      <c r="I69" s="54"/>
      <c r="J69" s="58"/>
      <c r="K69" s="54"/>
      <c r="L69" s="4"/>
      <c r="M69" s="4"/>
    </row>
    <row r="70" spans="1:17">
      <c r="A70" s="54"/>
      <c r="B70" s="54"/>
      <c r="C70" s="54"/>
      <c r="D70" s="54"/>
      <c r="E70" s="54"/>
      <c r="F70" s="54"/>
      <c r="G70" s="54"/>
      <c r="H70" s="54"/>
      <c r="I70" s="54"/>
      <c r="J70" s="58"/>
      <c r="K70" s="54"/>
      <c r="L70" s="4"/>
      <c r="M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67"/>
      <c r="K71" s="4"/>
      <c r="L71" s="4"/>
      <c r="M71" s="4"/>
    </row>
  </sheetData>
  <mergeCells count="6">
    <mergeCell ref="B54:J54"/>
    <mergeCell ref="B1:H1"/>
    <mergeCell ref="B2:J2"/>
    <mergeCell ref="B19:J19"/>
    <mergeCell ref="B35:H35"/>
    <mergeCell ref="B36:J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activeCell="I20" sqref="I20"/>
    </sheetView>
  </sheetViews>
  <sheetFormatPr baseColWidth="10" defaultRowHeight="15"/>
  <cols>
    <col min="1" max="1" width="4.7109375" customWidth="1"/>
    <col min="2" max="2" width="17.7109375" customWidth="1"/>
    <col min="7" max="7" width="17.140625" customWidth="1"/>
    <col min="8" max="8" width="16.85546875" style="18" customWidth="1"/>
    <col min="9" max="9" width="17.140625" customWidth="1"/>
    <col min="10" max="10" width="17.140625" style="18" customWidth="1"/>
    <col min="11" max="11" width="17.140625" customWidth="1"/>
  </cols>
  <sheetData>
    <row r="1" spans="2:11" ht="25.15" customHeight="1"/>
    <row r="2" spans="2:11" ht="30" customHeight="1">
      <c r="B2" s="89" t="s">
        <v>41</v>
      </c>
      <c r="C2" s="90"/>
      <c r="D2" s="90"/>
      <c r="E2" s="90"/>
      <c r="F2" s="90"/>
      <c r="G2" s="90"/>
      <c r="H2" s="90"/>
      <c r="I2" s="90"/>
      <c r="J2" s="52"/>
      <c r="K2" s="43"/>
    </row>
    <row r="3" spans="2:11" ht="160.15" customHeight="1">
      <c r="B3" s="44"/>
      <c r="C3" s="45"/>
      <c r="D3" s="31"/>
      <c r="E3" s="31"/>
      <c r="F3" s="31"/>
      <c r="G3" s="39" t="s">
        <v>29</v>
      </c>
      <c r="H3" s="32" t="s">
        <v>35</v>
      </c>
      <c r="I3" s="38"/>
      <c r="J3" s="38"/>
      <c r="K3" s="46"/>
    </row>
    <row r="4" spans="2:11">
      <c r="B4" s="3"/>
      <c r="C4" s="3"/>
      <c r="D4" s="2"/>
      <c r="E4" s="2"/>
      <c r="F4" s="2"/>
      <c r="G4" s="2"/>
      <c r="H4" s="2"/>
      <c r="I4" s="2"/>
      <c r="J4" s="2"/>
    </row>
    <row r="5" spans="2:11" ht="75">
      <c r="B5" s="34"/>
      <c r="C5" s="5" t="s">
        <v>18</v>
      </c>
      <c r="D5" s="5" t="s">
        <v>17</v>
      </c>
      <c r="E5" s="5" t="s">
        <v>2</v>
      </c>
      <c r="F5" s="5" t="s">
        <v>3</v>
      </c>
      <c r="G5" s="5" t="s">
        <v>1</v>
      </c>
      <c r="H5" s="5" t="s">
        <v>30</v>
      </c>
      <c r="I5" s="24" t="s">
        <v>38</v>
      </c>
      <c r="J5" s="24" t="s">
        <v>39</v>
      </c>
      <c r="K5" s="24" t="s">
        <v>32</v>
      </c>
    </row>
    <row r="6" spans="2:11">
      <c r="B6" s="35" t="s">
        <v>12</v>
      </c>
      <c r="C6" s="5" t="s">
        <v>16</v>
      </c>
      <c r="D6" s="5" t="s">
        <v>7</v>
      </c>
      <c r="E6" s="5" t="s">
        <v>8</v>
      </c>
      <c r="F6" s="5" t="s">
        <v>9</v>
      </c>
      <c r="G6" s="5" t="s">
        <v>10</v>
      </c>
      <c r="H6" s="5"/>
      <c r="I6" s="5" t="s">
        <v>11</v>
      </c>
      <c r="J6" s="5" t="s">
        <v>11</v>
      </c>
      <c r="K6" s="42"/>
    </row>
    <row r="7" spans="2:11">
      <c r="B7" s="35" t="s">
        <v>13</v>
      </c>
      <c r="C7" s="5" t="s">
        <v>4</v>
      </c>
      <c r="D7" s="5" t="s">
        <v>4</v>
      </c>
      <c r="E7" s="5" t="s">
        <v>4</v>
      </c>
      <c r="F7" s="5" t="s">
        <v>5</v>
      </c>
      <c r="G7" s="5" t="s">
        <v>6</v>
      </c>
      <c r="H7" s="5" t="s">
        <v>31</v>
      </c>
      <c r="I7" s="5" t="s">
        <v>4</v>
      </c>
      <c r="J7" s="5" t="s">
        <v>4</v>
      </c>
      <c r="K7" s="5" t="s">
        <v>36</v>
      </c>
    </row>
    <row r="8" spans="2:11" ht="18.75">
      <c r="B8" s="16" t="s">
        <v>14</v>
      </c>
      <c r="C8" s="8">
        <v>18</v>
      </c>
      <c r="D8" s="8">
        <v>5</v>
      </c>
      <c r="E8" s="8">
        <v>300</v>
      </c>
      <c r="F8" s="8">
        <v>10</v>
      </c>
      <c r="G8" s="8">
        <v>70</v>
      </c>
      <c r="H8" s="8">
        <v>7.87</v>
      </c>
      <c r="I8" s="17">
        <f>(F8*9.81*E8*E8*E8*64)/(3*G8*1000*3.1415*(C8*C8*C8*C8-D8*D8*D8*D8))</f>
        <v>2.4624066279119505</v>
      </c>
      <c r="J8" s="17">
        <f>(F8*9.81*E8*E8*E8*64)/(8*G8*1000*3.1415*(C8*C8*C8*C8-D8*D8*D8*D8))</f>
        <v>0.92340248546698145</v>
      </c>
      <c r="K8" s="41">
        <f t="shared" ref="K8:K15" si="0">((C8*C8*3.1415/4)-(D8*D8*3.1415/4))*E8*H8/1000</f>
        <v>554.42684212500001</v>
      </c>
    </row>
    <row r="9" spans="2:11" ht="18.75">
      <c r="B9" s="4"/>
      <c r="C9" s="8">
        <v>30</v>
      </c>
      <c r="D9" s="8">
        <v>27</v>
      </c>
      <c r="E9" s="8">
        <v>300</v>
      </c>
      <c r="F9" s="8">
        <v>10</v>
      </c>
      <c r="G9" s="8">
        <v>70</v>
      </c>
      <c r="H9" s="8">
        <v>2.7</v>
      </c>
      <c r="I9" s="17">
        <f t="shared" ref="I9:I15" si="1">(F9*9.81*E9*E9*E9*64)/(3*G9*1000*3.1415*(C9*C9*C9*C9-D9*D9*D9*D9))</f>
        <v>0.92244226188793021</v>
      </c>
      <c r="J9" s="17">
        <f t="shared" ref="J9:J15" si="2">(F9*9.81*E9*E9*E9*64)/(8*G9*1000*3.1415*(C9*C9*C9*C9-D9*D9*D9*D9))</f>
        <v>0.34591584820797383</v>
      </c>
      <c r="K9" s="41">
        <f t="shared" si="0"/>
        <v>108.78229125000001</v>
      </c>
    </row>
    <row r="10" spans="2:11" ht="18.75">
      <c r="B10" s="4"/>
      <c r="C10" s="8">
        <v>50</v>
      </c>
      <c r="D10" s="8">
        <v>48</v>
      </c>
      <c r="E10" s="8">
        <v>1000</v>
      </c>
      <c r="F10" s="8">
        <v>10</v>
      </c>
      <c r="G10" s="8">
        <v>70</v>
      </c>
      <c r="H10" s="8"/>
      <c r="I10" s="17">
        <f t="shared" si="1"/>
        <v>10.107262672154343</v>
      </c>
      <c r="J10" s="17">
        <f t="shared" si="2"/>
        <v>3.7902235020578789</v>
      </c>
      <c r="K10" s="41">
        <f t="shared" si="0"/>
        <v>0</v>
      </c>
    </row>
    <row r="11" spans="2:11" ht="18.75">
      <c r="B11" s="4"/>
      <c r="C11" s="8">
        <v>0</v>
      </c>
      <c r="D11" s="8">
        <v>0</v>
      </c>
      <c r="E11" s="8">
        <v>0</v>
      </c>
      <c r="F11" s="8">
        <v>0</v>
      </c>
      <c r="G11" s="8">
        <v>70</v>
      </c>
      <c r="H11" s="8"/>
      <c r="I11" s="17" t="e">
        <f t="shared" si="1"/>
        <v>#DIV/0!</v>
      </c>
      <c r="J11" s="17" t="e">
        <f t="shared" si="2"/>
        <v>#DIV/0!</v>
      </c>
      <c r="K11" s="41">
        <f t="shared" si="0"/>
        <v>0</v>
      </c>
    </row>
    <row r="12" spans="2:11" ht="18.75">
      <c r="B12" s="4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/>
      <c r="I12" s="17" t="e">
        <f t="shared" si="1"/>
        <v>#DIV/0!</v>
      </c>
      <c r="J12" s="17" t="e">
        <f t="shared" si="2"/>
        <v>#DIV/0!</v>
      </c>
      <c r="K12" s="41">
        <f t="shared" si="0"/>
        <v>0</v>
      </c>
    </row>
    <row r="13" spans="2:11" ht="18.75">
      <c r="B13" s="4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/>
      <c r="I13" s="17" t="e">
        <f t="shared" si="1"/>
        <v>#DIV/0!</v>
      </c>
      <c r="J13" s="17" t="e">
        <f t="shared" si="2"/>
        <v>#DIV/0!</v>
      </c>
      <c r="K13" s="41">
        <f t="shared" si="0"/>
        <v>0</v>
      </c>
    </row>
    <row r="14" spans="2:11" ht="18.75"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/>
      <c r="I14" s="17" t="e">
        <f t="shared" si="1"/>
        <v>#DIV/0!</v>
      </c>
      <c r="J14" s="17" t="e">
        <f t="shared" si="2"/>
        <v>#DIV/0!</v>
      </c>
      <c r="K14" s="41">
        <f t="shared" si="0"/>
        <v>0</v>
      </c>
    </row>
    <row r="15" spans="2:11" ht="18.75"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/>
      <c r="I15" s="17" t="e">
        <f t="shared" si="1"/>
        <v>#DIV/0!</v>
      </c>
      <c r="J15" s="17" t="e">
        <f t="shared" si="2"/>
        <v>#DIV/0!</v>
      </c>
      <c r="K15" s="41">
        <f t="shared" si="0"/>
        <v>0</v>
      </c>
    </row>
    <row r="17" spans="1:13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9" spans="1:13" ht="30" customHeight="1">
      <c r="B19" s="89" t="s">
        <v>42</v>
      </c>
      <c r="C19" s="90"/>
      <c r="D19" s="90"/>
      <c r="E19" s="90"/>
      <c r="F19" s="90"/>
      <c r="G19" s="90"/>
      <c r="H19" s="90"/>
      <c r="I19" s="90"/>
      <c r="J19" s="52"/>
      <c r="K19" s="43"/>
    </row>
    <row r="20" spans="1:13" ht="160.15" customHeight="1">
      <c r="B20" s="37"/>
      <c r="C20" s="38"/>
      <c r="D20" s="38"/>
      <c r="E20" s="38"/>
      <c r="F20" s="47"/>
      <c r="G20" s="39" t="s">
        <v>29</v>
      </c>
      <c r="H20" s="32" t="s">
        <v>35</v>
      </c>
      <c r="I20" s="38"/>
      <c r="J20" s="38"/>
      <c r="K20" s="46"/>
    </row>
    <row r="22" spans="1:13" ht="75">
      <c r="B22" s="34"/>
      <c r="C22" s="5" t="s">
        <v>18</v>
      </c>
      <c r="D22" s="5" t="s">
        <v>17</v>
      </c>
      <c r="E22" s="5" t="s">
        <v>2</v>
      </c>
      <c r="F22" s="5" t="s">
        <v>3</v>
      </c>
      <c r="G22" s="5" t="s">
        <v>1</v>
      </c>
      <c r="H22" s="5" t="s">
        <v>30</v>
      </c>
      <c r="I22" s="24" t="s">
        <v>38</v>
      </c>
      <c r="J22" s="24" t="s">
        <v>39</v>
      </c>
      <c r="K22" s="24" t="s">
        <v>32</v>
      </c>
    </row>
    <row r="23" spans="1:13" ht="15.6" customHeight="1">
      <c r="B23" s="35" t="s">
        <v>12</v>
      </c>
      <c r="C23" s="5" t="s">
        <v>16</v>
      </c>
      <c r="D23" s="5" t="s">
        <v>7</v>
      </c>
      <c r="E23" s="5" t="s">
        <v>8</v>
      </c>
      <c r="F23" s="5" t="s">
        <v>9</v>
      </c>
      <c r="G23" s="5" t="s">
        <v>10</v>
      </c>
      <c r="H23" s="5"/>
      <c r="I23" s="5" t="s">
        <v>11</v>
      </c>
      <c r="J23" s="5" t="s">
        <v>11</v>
      </c>
      <c r="K23" s="42"/>
    </row>
    <row r="24" spans="1:13">
      <c r="B24" s="35" t="s">
        <v>13</v>
      </c>
      <c r="C24" s="5" t="s">
        <v>4</v>
      </c>
      <c r="D24" s="5" t="s">
        <v>4</v>
      </c>
      <c r="E24" s="5" t="s">
        <v>4</v>
      </c>
      <c r="F24" s="5" t="s">
        <v>5</v>
      </c>
      <c r="G24" s="5" t="s">
        <v>6</v>
      </c>
      <c r="H24" s="5" t="s">
        <v>31</v>
      </c>
      <c r="I24" s="5" t="s">
        <v>4</v>
      </c>
      <c r="J24" s="5" t="s">
        <v>4</v>
      </c>
      <c r="K24" s="5" t="s">
        <v>36</v>
      </c>
    </row>
    <row r="25" spans="1:13" ht="18.75">
      <c r="B25" s="16" t="s">
        <v>14</v>
      </c>
      <c r="C25" s="8">
        <v>18</v>
      </c>
      <c r="D25" s="8">
        <v>14</v>
      </c>
      <c r="E25" s="8">
        <v>1000</v>
      </c>
      <c r="F25" s="8">
        <v>10</v>
      </c>
      <c r="G25" s="8">
        <v>200</v>
      </c>
      <c r="H25" s="8">
        <v>2.7</v>
      </c>
      <c r="I25" s="17">
        <f>(F25*9.81*E25*E25*E25*64)/(48*G25*1000*3.1415*(C25*C25*C25*C25-D25*D25*D25*D25))</f>
        <v>3.1277164264988557</v>
      </c>
      <c r="J25" s="17">
        <f>(5*F25*9.81*E25*E25*E25*64)/(384*G25*1000*3.1415*(C25*C25*C25*C25-D25*D25*D25*D25))</f>
        <v>1.9548227665617846</v>
      </c>
      <c r="K25" s="41">
        <f>((C25*C25*3.1415/4)-(D25*D25*3.1415/4))*E25*H25/1000</f>
        <v>271.42559999999997</v>
      </c>
    </row>
    <row r="26" spans="1:13" ht="18.75">
      <c r="B26" s="4"/>
      <c r="C26" s="8">
        <v>50</v>
      </c>
      <c r="D26" s="8">
        <v>10</v>
      </c>
      <c r="E26" s="8">
        <v>500</v>
      </c>
      <c r="F26" s="8">
        <v>10</v>
      </c>
      <c r="G26" s="8">
        <v>70</v>
      </c>
      <c r="H26" s="8"/>
      <c r="I26" s="17">
        <f t="shared" ref="I26:I32" si="3">(F26*9.81*E26*E26*E26*64)/(48*G26*1000*3.1415*(C26*C26*C26*C26-D26*D26*D26*D26))</f>
        <v>1.1915110196186117E-2</v>
      </c>
      <c r="J26" s="17">
        <f t="shared" ref="J26:J32" si="4">(5*F26*9.81*E26*E26*E26*64)/(384*G26*1000*3.1415*(C26*C26*C26*C26-D26*D26*D26*D26))</f>
        <v>7.4469438726163222E-3</v>
      </c>
      <c r="K26" s="41"/>
    </row>
    <row r="27" spans="1:13" ht="18.75">
      <c r="B27" s="4"/>
      <c r="C27" s="8">
        <v>18</v>
      </c>
      <c r="D27" s="8">
        <v>10</v>
      </c>
      <c r="E27" s="8">
        <v>300</v>
      </c>
      <c r="F27" s="8">
        <v>10</v>
      </c>
      <c r="G27" s="8">
        <v>210</v>
      </c>
      <c r="H27" s="8"/>
      <c r="I27" s="17">
        <f t="shared" si="3"/>
        <v>5.636393098195859E-2</v>
      </c>
      <c r="J27" s="17">
        <f t="shared" si="4"/>
        <v>3.522745686372411E-2</v>
      </c>
      <c r="K27" s="41"/>
    </row>
    <row r="28" spans="1:13" ht="18.75">
      <c r="B28" s="4"/>
      <c r="C28" s="8">
        <v>120</v>
      </c>
      <c r="D28" s="8">
        <v>100</v>
      </c>
      <c r="E28" s="8">
        <v>400</v>
      </c>
      <c r="F28" s="8">
        <v>10</v>
      </c>
      <c r="G28" s="8">
        <v>70</v>
      </c>
      <c r="H28" s="8"/>
      <c r="I28" s="17">
        <f t="shared" si="3"/>
        <v>3.5457663248501396E-4</v>
      </c>
      <c r="J28" s="17">
        <f t="shared" si="4"/>
        <v>2.2161039530313372E-4</v>
      </c>
      <c r="K28" s="41"/>
    </row>
    <row r="29" spans="1:13" ht="18.75">
      <c r="B29" s="4"/>
      <c r="C29" s="8">
        <v>20</v>
      </c>
      <c r="D29" s="8">
        <v>18</v>
      </c>
      <c r="E29" s="8">
        <v>400</v>
      </c>
      <c r="F29" s="8">
        <v>10</v>
      </c>
      <c r="G29" s="8">
        <v>70</v>
      </c>
      <c r="H29" s="8"/>
      <c r="I29" s="17">
        <f t="shared" si="3"/>
        <v>0.69183169641594755</v>
      </c>
      <c r="J29" s="17">
        <f t="shared" si="4"/>
        <v>0.43239481025996718</v>
      </c>
      <c r="K29" s="41"/>
    </row>
    <row r="30" spans="1:13" ht="18.75">
      <c r="B30" s="4"/>
      <c r="C30" s="8">
        <v>20</v>
      </c>
      <c r="D30" s="8">
        <v>18</v>
      </c>
      <c r="E30" s="8">
        <v>400</v>
      </c>
      <c r="F30" s="8">
        <v>10</v>
      </c>
      <c r="G30" s="8">
        <v>70</v>
      </c>
      <c r="H30" s="8"/>
      <c r="I30" s="17">
        <f t="shared" si="3"/>
        <v>0.69183169641594755</v>
      </c>
      <c r="J30" s="17">
        <f t="shared" si="4"/>
        <v>0.43239481025996718</v>
      </c>
      <c r="K30" s="41"/>
    </row>
    <row r="31" spans="1:13" ht="18.75">
      <c r="C31" s="8">
        <v>20</v>
      </c>
      <c r="D31" s="8">
        <v>18</v>
      </c>
      <c r="E31" s="8">
        <v>400</v>
      </c>
      <c r="F31" s="8">
        <v>10</v>
      </c>
      <c r="G31" s="8">
        <v>70</v>
      </c>
      <c r="H31" s="8"/>
      <c r="I31" s="17">
        <f t="shared" si="3"/>
        <v>0.69183169641594755</v>
      </c>
      <c r="J31" s="17">
        <f t="shared" si="4"/>
        <v>0.43239481025996718</v>
      </c>
      <c r="K31" s="41"/>
    </row>
    <row r="32" spans="1:13" ht="18.75">
      <c r="C32" s="8">
        <v>20</v>
      </c>
      <c r="D32" s="8">
        <v>18</v>
      </c>
      <c r="E32" s="8">
        <v>400</v>
      </c>
      <c r="F32" s="8">
        <v>10</v>
      </c>
      <c r="G32" s="8">
        <v>70</v>
      </c>
      <c r="H32" s="8"/>
      <c r="I32" s="17">
        <f t="shared" si="3"/>
        <v>0.69183169641594755</v>
      </c>
      <c r="J32" s="17">
        <f t="shared" si="4"/>
        <v>0.43239481025996718</v>
      </c>
      <c r="K32" s="41"/>
    </row>
  </sheetData>
  <mergeCells count="2">
    <mergeCell ref="B2:I2"/>
    <mergeCell ref="B19:I1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activeCell="B20" sqref="B20"/>
    </sheetView>
  </sheetViews>
  <sheetFormatPr baseColWidth="10" defaultRowHeight="15"/>
  <cols>
    <col min="1" max="1" width="4.28515625" customWidth="1"/>
    <col min="2" max="2" width="13.42578125" customWidth="1"/>
    <col min="3" max="3" width="9.28515625" customWidth="1"/>
    <col min="4" max="4" width="8.28515625" customWidth="1"/>
    <col min="6" max="6" width="10.85546875" customWidth="1"/>
    <col min="7" max="7" width="16.7109375" style="20" customWidth="1"/>
    <col min="8" max="8" width="17.28515625" style="20" customWidth="1"/>
    <col min="9" max="9" width="18.140625" customWidth="1"/>
    <col min="10" max="10" width="18.140625" style="18" customWidth="1"/>
    <col min="11" max="11" width="16.85546875" customWidth="1"/>
  </cols>
  <sheetData>
    <row r="1" spans="2:13" ht="15.75" thickBot="1"/>
    <row r="2" spans="2:13" ht="30" customHeight="1">
      <c r="B2" s="94" t="s">
        <v>41</v>
      </c>
      <c r="C2" s="95"/>
      <c r="D2" s="95"/>
      <c r="E2" s="95"/>
      <c r="F2" s="95"/>
      <c r="G2" s="95"/>
      <c r="H2" s="95"/>
      <c r="I2" s="96"/>
      <c r="J2" s="82"/>
    </row>
    <row r="3" spans="2:13" ht="160.15" customHeight="1" thickBot="1">
      <c r="B3" s="11"/>
      <c r="C3" s="15"/>
      <c r="D3" s="12"/>
      <c r="E3" s="12"/>
      <c r="F3" s="12"/>
      <c r="G3" s="83" t="s">
        <v>29</v>
      </c>
      <c r="H3" s="84" t="s">
        <v>35</v>
      </c>
      <c r="I3" s="13"/>
      <c r="J3" s="2"/>
      <c r="M3" s="18" t="s">
        <v>37</v>
      </c>
    </row>
    <row r="4" spans="2:13">
      <c r="B4" s="3"/>
      <c r="C4" s="3"/>
      <c r="D4" s="2"/>
      <c r="E4" s="2"/>
      <c r="F4" s="2"/>
      <c r="G4" s="85"/>
      <c r="H4" s="85"/>
      <c r="I4" s="2"/>
      <c r="J4" s="2"/>
    </row>
    <row r="5" spans="2:13" ht="89.25" customHeight="1">
      <c r="B5" s="34"/>
      <c r="C5" s="5" t="s">
        <v>19</v>
      </c>
      <c r="D5" s="5" t="s">
        <v>20</v>
      </c>
      <c r="E5" s="5" t="s">
        <v>2</v>
      </c>
      <c r="F5" s="5" t="s">
        <v>3</v>
      </c>
      <c r="G5" s="5" t="s">
        <v>1</v>
      </c>
      <c r="H5" s="5" t="s">
        <v>30</v>
      </c>
      <c r="I5" s="24" t="s">
        <v>38</v>
      </c>
      <c r="J5" s="24" t="s">
        <v>39</v>
      </c>
      <c r="K5" s="24" t="s">
        <v>32</v>
      </c>
    </row>
    <row r="6" spans="2:13" ht="15" customHeight="1">
      <c r="B6" s="35" t="s">
        <v>12</v>
      </c>
      <c r="C6" s="5" t="s">
        <v>21</v>
      </c>
      <c r="D6" s="5" t="s">
        <v>22</v>
      </c>
      <c r="E6" s="5" t="s">
        <v>8</v>
      </c>
      <c r="F6" s="5" t="s">
        <v>9</v>
      </c>
      <c r="G6" s="5" t="s">
        <v>10</v>
      </c>
      <c r="H6" s="5"/>
      <c r="I6" s="5" t="s">
        <v>11</v>
      </c>
      <c r="J6" s="5" t="s">
        <v>11</v>
      </c>
      <c r="K6" s="42"/>
    </row>
    <row r="7" spans="2:13">
      <c r="B7" s="35" t="s">
        <v>13</v>
      </c>
      <c r="C7" s="5" t="s">
        <v>4</v>
      </c>
      <c r="D7" s="5" t="s">
        <v>4</v>
      </c>
      <c r="E7" s="5" t="s">
        <v>4</v>
      </c>
      <c r="F7" s="5" t="s">
        <v>5</v>
      </c>
      <c r="G7" s="5" t="s">
        <v>6</v>
      </c>
      <c r="H7" s="5" t="s">
        <v>31</v>
      </c>
      <c r="I7" s="5" t="s">
        <v>4</v>
      </c>
      <c r="J7" s="5" t="s">
        <v>4</v>
      </c>
      <c r="K7" s="5" t="s">
        <v>36</v>
      </c>
    </row>
    <row r="8" spans="2:13" ht="18.75">
      <c r="B8" s="16" t="s">
        <v>14</v>
      </c>
      <c r="C8" s="8">
        <v>100</v>
      </c>
      <c r="D8" s="8">
        <v>1</v>
      </c>
      <c r="E8" s="8">
        <v>100</v>
      </c>
      <c r="F8" s="8">
        <v>10</v>
      </c>
      <c r="G8" s="8">
        <v>2</v>
      </c>
      <c r="H8" s="8">
        <v>7.87</v>
      </c>
      <c r="I8" s="17">
        <f t="shared" ref="I8:I15" si="0">(F8*9.81*E8*E8*E8*12)/(3*G8*1000*C8*D8*D8*D8)</f>
        <v>1962</v>
      </c>
      <c r="J8" s="17">
        <f>(F8*9.81*E8*E8*E8*12)/(8*G8*1000*C8*D8*D8*D8)</f>
        <v>735.75</v>
      </c>
      <c r="K8" s="27">
        <f>C8*D8*E8*H8/1000</f>
        <v>78.7</v>
      </c>
    </row>
    <row r="9" spans="2:13" ht="18.75">
      <c r="B9" s="4"/>
      <c r="C9" s="8">
        <v>200</v>
      </c>
      <c r="D9" s="8">
        <v>2</v>
      </c>
      <c r="E9" s="8">
        <v>200</v>
      </c>
      <c r="F9" s="8">
        <v>10</v>
      </c>
      <c r="G9" s="8">
        <v>1</v>
      </c>
      <c r="H9" s="8">
        <v>2.7</v>
      </c>
      <c r="I9" s="17">
        <f t="shared" si="0"/>
        <v>1962</v>
      </c>
      <c r="J9" s="17">
        <f t="shared" ref="J9:J15" si="1">(F9*9.81*E9*E9*E9*12)/(8*G9*1000*C9*D9*D9*D9)</f>
        <v>735.75</v>
      </c>
      <c r="K9" s="27">
        <f t="shared" ref="K9:K15" si="2">C9*D9*E9*H9/1000</f>
        <v>216</v>
      </c>
    </row>
    <row r="10" spans="2:13" ht="18.75">
      <c r="B10" s="4"/>
      <c r="C10" s="8">
        <v>18</v>
      </c>
      <c r="D10" s="8">
        <v>10</v>
      </c>
      <c r="E10" s="8">
        <v>300</v>
      </c>
      <c r="F10" s="8">
        <v>10</v>
      </c>
      <c r="G10" s="8">
        <v>210</v>
      </c>
      <c r="H10" s="8"/>
      <c r="I10" s="17">
        <f t="shared" si="0"/>
        <v>2.8028571428571434</v>
      </c>
      <c r="J10" s="17">
        <f t="shared" si="1"/>
        <v>1.0510714285714289</v>
      </c>
      <c r="K10" s="27">
        <f t="shared" si="2"/>
        <v>0</v>
      </c>
    </row>
    <row r="11" spans="2:13" ht="18.75">
      <c r="B11" s="4"/>
      <c r="C11" s="8">
        <v>120</v>
      </c>
      <c r="D11" s="8">
        <v>100</v>
      </c>
      <c r="E11" s="8">
        <v>400</v>
      </c>
      <c r="F11" s="8">
        <v>10</v>
      </c>
      <c r="G11" s="8">
        <v>70</v>
      </c>
      <c r="H11" s="8"/>
      <c r="I11" s="17">
        <f t="shared" si="0"/>
        <v>2.9897142857142857E-3</v>
      </c>
      <c r="J11" s="17">
        <f t="shared" si="1"/>
        <v>1.1211428571428572E-3</v>
      </c>
      <c r="K11" s="27">
        <f t="shared" si="2"/>
        <v>0</v>
      </c>
    </row>
    <row r="12" spans="2:13" ht="18.75">
      <c r="B12" s="4"/>
      <c r="C12" s="8">
        <v>20</v>
      </c>
      <c r="D12" s="8">
        <v>18</v>
      </c>
      <c r="E12" s="8">
        <v>400</v>
      </c>
      <c r="F12" s="8">
        <v>10</v>
      </c>
      <c r="G12" s="8">
        <v>70</v>
      </c>
      <c r="H12" s="8"/>
      <c r="I12" s="17">
        <f>(F12*9.81*E12*E12*E12*12)/(3*G12*1000*C12*D12*D12*D12)</f>
        <v>3.075837742504409</v>
      </c>
      <c r="J12" s="17">
        <f t="shared" si="1"/>
        <v>1.1534391534391535</v>
      </c>
      <c r="K12" s="27">
        <f t="shared" si="2"/>
        <v>0</v>
      </c>
    </row>
    <row r="13" spans="2:13" ht="18.75">
      <c r="B13" s="4"/>
      <c r="C13" s="8">
        <v>20</v>
      </c>
      <c r="D13" s="8">
        <v>18</v>
      </c>
      <c r="E13" s="8">
        <v>400</v>
      </c>
      <c r="F13" s="8">
        <v>10</v>
      </c>
      <c r="G13" s="8">
        <v>70</v>
      </c>
      <c r="H13" s="8"/>
      <c r="I13" s="17">
        <f t="shared" si="0"/>
        <v>3.075837742504409</v>
      </c>
      <c r="J13" s="17">
        <f t="shared" si="1"/>
        <v>1.1534391534391535</v>
      </c>
      <c r="K13" s="27">
        <f t="shared" si="2"/>
        <v>0</v>
      </c>
    </row>
    <row r="14" spans="2:13" ht="18.75">
      <c r="C14" s="8">
        <v>20</v>
      </c>
      <c r="D14" s="8">
        <v>18</v>
      </c>
      <c r="E14" s="8">
        <v>400</v>
      </c>
      <c r="F14" s="8">
        <v>10</v>
      </c>
      <c r="G14" s="8">
        <v>70</v>
      </c>
      <c r="H14" s="8"/>
      <c r="I14" s="17">
        <f t="shared" si="0"/>
        <v>3.075837742504409</v>
      </c>
      <c r="J14" s="17">
        <f t="shared" si="1"/>
        <v>1.1534391534391535</v>
      </c>
      <c r="K14" s="27">
        <f t="shared" si="2"/>
        <v>0</v>
      </c>
    </row>
    <row r="15" spans="2:13" ht="18.75">
      <c r="C15" s="8">
        <v>20</v>
      </c>
      <c r="D15" s="8">
        <v>18</v>
      </c>
      <c r="E15" s="8">
        <v>400</v>
      </c>
      <c r="F15" s="8">
        <v>10</v>
      </c>
      <c r="G15" s="8">
        <v>70</v>
      </c>
      <c r="H15" s="8"/>
      <c r="I15" s="17">
        <f t="shared" si="0"/>
        <v>3.075837742504409</v>
      </c>
      <c r="J15" s="17">
        <f t="shared" si="1"/>
        <v>1.1534391534391535</v>
      </c>
      <c r="K15" s="27">
        <f t="shared" si="2"/>
        <v>0</v>
      </c>
    </row>
    <row r="17" spans="1:13" ht="6" customHeight="1">
      <c r="A17" s="14"/>
      <c r="B17" s="14"/>
      <c r="C17" s="14"/>
      <c r="D17" s="14"/>
      <c r="E17" s="14"/>
      <c r="F17" s="14"/>
      <c r="G17" s="22"/>
      <c r="H17" s="22"/>
      <c r="I17" s="14"/>
      <c r="J17" s="14"/>
      <c r="K17" s="14"/>
      <c r="L17" s="14"/>
      <c r="M17" s="14"/>
    </row>
    <row r="19" spans="1:13" ht="30" customHeight="1">
      <c r="B19" s="89" t="s">
        <v>42</v>
      </c>
      <c r="C19" s="90"/>
      <c r="D19" s="90"/>
      <c r="E19" s="90"/>
      <c r="F19" s="90"/>
      <c r="G19" s="90"/>
      <c r="H19" s="90"/>
      <c r="I19" s="90"/>
      <c r="J19" s="52"/>
      <c r="K19" s="43"/>
    </row>
    <row r="20" spans="1:13" ht="160.15" customHeight="1">
      <c r="B20" s="37"/>
      <c r="C20" s="38"/>
      <c r="D20" s="38"/>
      <c r="E20" s="38"/>
      <c r="F20" s="47"/>
      <c r="G20" s="86" t="s">
        <v>29</v>
      </c>
      <c r="H20" s="84" t="s">
        <v>35</v>
      </c>
      <c r="I20" s="38"/>
      <c r="J20" s="38"/>
      <c r="K20" s="46"/>
    </row>
    <row r="22" spans="1:13" ht="75">
      <c r="B22" s="34"/>
      <c r="C22" s="5" t="s">
        <v>19</v>
      </c>
      <c r="D22" s="5" t="s">
        <v>20</v>
      </c>
      <c r="E22" s="5" t="s">
        <v>2</v>
      </c>
      <c r="F22" s="5" t="s">
        <v>3</v>
      </c>
      <c r="G22" s="5" t="s">
        <v>1</v>
      </c>
      <c r="H22" s="5" t="s">
        <v>30</v>
      </c>
      <c r="I22" s="24" t="s">
        <v>38</v>
      </c>
      <c r="J22" s="24" t="s">
        <v>39</v>
      </c>
      <c r="K22" s="24" t="s">
        <v>32</v>
      </c>
    </row>
    <row r="23" spans="1:13" ht="15" customHeight="1">
      <c r="B23" s="35" t="s">
        <v>12</v>
      </c>
      <c r="C23" s="5" t="s">
        <v>21</v>
      </c>
      <c r="D23" s="5" t="s">
        <v>22</v>
      </c>
      <c r="E23" s="5" t="s">
        <v>8</v>
      </c>
      <c r="F23" s="5" t="s">
        <v>9</v>
      </c>
      <c r="G23" s="5" t="s">
        <v>10</v>
      </c>
      <c r="H23" s="5"/>
      <c r="I23" s="5" t="s">
        <v>11</v>
      </c>
      <c r="J23" s="5" t="s">
        <v>11</v>
      </c>
      <c r="K23" s="42"/>
    </row>
    <row r="24" spans="1:13" ht="15.6" customHeight="1">
      <c r="B24" s="35" t="s">
        <v>13</v>
      </c>
      <c r="C24" s="5" t="s">
        <v>4</v>
      </c>
      <c r="D24" s="5" t="s">
        <v>4</v>
      </c>
      <c r="E24" s="5" t="s">
        <v>4</v>
      </c>
      <c r="F24" s="5" t="s">
        <v>5</v>
      </c>
      <c r="G24" s="5" t="s">
        <v>6</v>
      </c>
      <c r="H24" s="5" t="s">
        <v>31</v>
      </c>
      <c r="I24" s="5" t="s">
        <v>4</v>
      </c>
      <c r="J24" s="5" t="s">
        <v>4</v>
      </c>
      <c r="K24" s="5" t="s">
        <v>36</v>
      </c>
    </row>
    <row r="25" spans="1:13" ht="18.75">
      <c r="B25" s="16" t="s">
        <v>14</v>
      </c>
      <c r="C25" s="8">
        <v>80</v>
      </c>
      <c r="D25" s="8">
        <v>140</v>
      </c>
      <c r="E25" s="8">
        <v>6200</v>
      </c>
      <c r="F25" s="8">
        <v>250</v>
      </c>
      <c r="G25" s="8">
        <v>200</v>
      </c>
      <c r="H25" s="8">
        <v>7.87</v>
      </c>
      <c r="I25" s="17">
        <f>(F25*9.81*E25*E25*E25*12)/(48*G25*1000*C25*D25*D25*D25)</f>
        <v>3.3282811361151605</v>
      </c>
      <c r="J25" s="17">
        <f>(5*F25*9.81*E25*E25*E25*12)/(384*G25*1000*C25*D25*D25*D25)</f>
        <v>2.0801757100719751</v>
      </c>
      <c r="K25" s="41">
        <f>C25*D25*E25*H25/1000</f>
        <v>546492.80000000005</v>
      </c>
    </row>
    <row r="26" spans="1:13" ht="18.75">
      <c r="B26" s="4"/>
      <c r="C26" s="8">
        <v>80</v>
      </c>
      <c r="D26" s="8">
        <v>140</v>
      </c>
      <c r="E26" s="8">
        <v>6200</v>
      </c>
      <c r="F26" s="8">
        <v>250</v>
      </c>
      <c r="G26" s="8">
        <v>200</v>
      </c>
      <c r="H26" s="8">
        <v>5</v>
      </c>
      <c r="I26" s="17">
        <f t="shared" ref="I26:I32" si="3">(F26*9.81*E26*E26*E26*12)/(48*G26*1000*C26*D26*D26*D26)</f>
        <v>3.3282811361151605</v>
      </c>
      <c r="J26" s="17">
        <f t="shared" ref="J26:J32" si="4">(5*F26*9.81*E26*E26*E26*12)/(384*G26*1000*C26*D26*D26*D26)</f>
        <v>2.0801757100719751</v>
      </c>
      <c r="K26" s="41">
        <f t="shared" ref="K26:K32" si="5">C26*D26*E26*H26/1000</f>
        <v>347200</v>
      </c>
    </row>
    <row r="27" spans="1:13" ht="18.75">
      <c r="B27" s="4"/>
      <c r="C27" s="8">
        <v>80</v>
      </c>
      <c r="D27" s="8">
        <v>140</v>
      </c>
      <c r="E27" s="8">
        <v>6200</v>
      </c>
      <c r="F27" s="8">
        <v>250</v>
      </c>
      <c r="G27" s="8">
        <v>200</v>
      </c>
      <c r="H27" s="8"/>
      <c r="I27" s="17">
        <f t="shared" si="3"/>
        <v>3.3282811361151605</v>
      </c>
      <c r="J27" s="17">
        <f t="shared" si="4"/>
        <v>2.0801757100719751</v>
      </c>
      <c r="K27" s="41">
        <f t="shared" si="5"/>
        <v>0</v>
      </c>
    </row>
    <row r="28" spans="1:13" ht="18.75">
      <c r="B28" s="4"/>
      <c r="C28" s="8">
        <v>80</v>
      </c>
      <c r="D28" s="8">
        <v>140</v>
      </c>
      <c r="E28" s="8">
        <v>6200</v>
      </c>
      <c r="F28" s="8">
        <v>250</v>
      </c>
      <c r="G28" s="8">
        <v>200</v>
      </c>
      <c r="H28" s="8"/>
      <c r="I28" s="17">
        <f t="shared" si="3"/>
        <v>3.3282811361151605</v>
      </c>
      <c r="J28" s="17">
        <f t="shared" si="4"/>
        <v>2.0801757100719751</v>
      </c>
      <c r="K28" s="41">
        <f t="shared" si="5"/>
        <v>0</v>
      </c>
    </row>
    <row r="29" spans="1:13" ht="18.75">
      <c r="B29" s="4"/>
      <c r="C29" s="8">
        <v>20</v>
      </c>
      <c r="D29" s="8">
        <v>18</v>
      </c>
      <c r="E29" s="8">
        <v>400</v>
      </c>
      <c r="F29" s="8">
        <v>10</v>
      </c>
      <c r="G29" s="8">
        <v>70</v>
      </c>
      <c r="H29" s="8"/>
      <c r="I29" s="17">
        <f t="shared" si="3"/>
        <v>0.19223985890652556</v>
      </c>
      <c r="J29" s="17">
        <f t="shared" si="4"/>
        <v>0.12014991181657848</v>
      </c>
      <c r="K29" s="41">
        <f t="shared" si="5"/>
        <v>0</v>
      </c>
    </row>
    <row r="30" spans="1:13" ht="18.75">
      <c r="B30" s="4"/>
      <c r="C30" s="8">
        <v>20</v>
      </c>
      <c r="D30" s="8">
        <v>18</v>
      </c>
      <c r="E30" s="8">
        <v>400</v>
      </c>
      <c r="F30" s="8">
        <v>10</v>
      </c>
      <c r="G30" s="8">
        <v>70</v>
      </c>
      <c r="H30" s="8"/>
      <c r="I30" s="17">
        <f t="shared" si="3"/>
        <v>0.19223985890652556</v>
      </c>
      <c r="J30" s="17">
        <f t="shared" si="4"/>
        <v>0.12014991181657848</v>
      </c>
      <c r="K30" s="41">
        <f t="shared" si="5"/>
        <v>0</v>
      </c>
    </row>
    <row r="31" spans="1:13" ht="18.75">
      <c r="C31" s="8">
        <v>20</v>
      </c>
      <c r="D31" s="8">
        <v>18</v>
      </c>
      <c r="E31" s="8">
        <v>400</v>
      </c>
      <c r="F31" s="8">
        <v>10</v>
      </c>
      <c r="G31" s="8">
        <v>70</v>
      </c>
      <c r="H31" s="8"/>
      <c r="I31" s="17">
        <f t="shared" si="3"/>
        <v>0.19223985890652556</v>
      </c>
      <c r="J31" s="17">
        <f t="shared" si="4"/>
        <v>0.12014991181657848</v>
      </c>
      <c r="K31" s="41">
        <f t="shared" si="5"/>
        <v>0</v>
      </c>
    </row>
    <row r="32" spans="1:13" ht="18.75">
      <c r="C32" s="8">
        <v>20</v>
      </c>
      <c r="D32" s="8">
        <v>18</v>
      </c>
      <c r="E32" s="8">
        <v>400</v>
      </c>
      <c r="F32" s="8">
        <v>10</v>
      </c>
      <c r="G32" s="8">
        <v>70</v>
      </c>
      <c r="H32" s="8"/>
      <c r="I32" s="17">
        <f t="shared" si="3"/>
        <v>0.19223985890652556</v>
      </c>
      <c r="J32" s="17">
        <f t="shared" si="4"/>
        <v>0.12014991181657848</v>
      </c>
      <c r="K32" s="41">
        <f t="shared" si="5"/>
        <v>0</v>
      </c>
    </row>
  </sheetData>
  <mergeCells count="2">
    <mergeCell ref="B2:I2"/>
    <mergeCell ref="B19:I19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showGridLines="0" tabSelected="1" workbookViewId="0">
      <selection activeCell="B20" sqref="B20"/>
    </sheetView>
  </sheetViews>
  <sheetFormatPr baseColWidth="10" defaultRowHeight="15"/>
  <cols>
    <col min="1" max="1" width="5.140625" customWidth="1"/>
    <col min="2" max="2" width="13" customWidth="1"/>
    <col min="3" max="3" width="8.5703125" customWidth="1"/>
    <col min="4" max="4" width="8.28515625" customWidth="1"/>
    <col min="5" max="5" width="8.85546875" customWidth="1"/>
    <col min="6" max="6" width="9" customWidth="1"/>
    <col min="9" max="9" width="16.85546875" style="20" customWidth="1"/>
    <col min="10" max="10" width="16.7109375" style="20" customWidth="1"/>
    <col min="11" max="11" width="15.85546875" customWidth="1"/>
    <col min="12" max="12" width="15.5703125" style="18" customWidth="1"/>
    <col min="13" max="13" width="14.85546875" bestFit="1" customWidth="1"/>
  </cols>
  <sheetData>
    <row r="2" spans="2:17" ht="21">
      <c r="B2" s="89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52"/>
      <c r="M2" s="43"/>
    </row>
    <row r="3" spans="2:17" ht="134.44999999999999" customHeight="1">
      <c r="B3" s="44"/>
      <c r="C3" s="45"/>
      <c r="D3" s="45"/>
      <c r="E3" s="31"/>
      <c r="F3" s="31"/>
      <c r="G3" s="31"/>
      <c r="H3" s="31"/>
      <c r="I3" s="86" t="s">
        <v>29</v>
      </c>
      <c r="J3" s="84" t="s">
        <v>35</v>
      </c>
      <c r="K3" s="31"/>
      <c r="L3" s="31"/>
      <c r="M3" s="46"/>
      <c r="Q3" s="48"/>
    </row>
    <row r="4" spans="2:17">
      <c r="B4" s="3"/>
      <c r="C4" s="3"/>
      <c r="D4" s="3"/>
      <c r="E4" s="2"/>
      <c r="F4" s="2"/>
      <c r="G4" s="2"/>
      <c r="H4" s="2"/>
      <c r="I4" s="85"/>
      <c r="J4" s="85"/>
      <c r="K4" s="2"/>
      <c r="L4" s="2"/>
      <c r="Q4" s="4"/>
    </row>
    <row r="5" spans="2:17" ht="75">
      <c r="B5" s="34"/>
      <c r="C5" s="5" t="s">
        <v>23</v>
      </c>
      <c r="D5" s="5" t="s">
        <v>24</v>
      </c>
      <c r="E5" s="5" t="s">
        <v>25</v>
      </c>
      <c r="F5" s="5" t="s">
        <v>26</v>
      </c>
      <c r="G5" s="5" t="s">
        <v>2</v>
      </c>
      <c r="H5" s="5" t="s">
        <v>3</v>
      </c>
      <c r="I5" s="5" t="s">
        <v>1</v>
      </c>
      <c r="J5" s="5" t="s">
        <v>30</v>
      </c>
      <c r="K5" s="24" t="s">
        <v>38</v>
      </c>
      <c r="L5" s="24" t="s">
        <v>39</v>
      </c>
      <c r="M5" s="24" t="s">
        <v>32</v>
      </c>
    </row>
    <row r="6" spans="2:17" ht="15" customHeight="1">
      <c r="B6" s="35" t="s">
        <v>12</v>
      </c>
      <c r="C6" s="5" t="s">
        <v>27</v>
      </c>
      <c r="D6" s="5" t="s">
        <v>28</v>
      </c>
      <c r="E6" s="5" t="s">
        <v>21</v>
      </c>
      <c r="F6" s="5" t="s">
        <v>22</v>
      </c>
      <c r="G6" s="5" t="s">
        <v>8</v>
      </c>
      <c r="H6" s="5" t="s">
        <v>9</v>
      </c>
      <c r="I6" s="5" t="s">
        <v>10</v>
      </c>
      <c r="J6" s="5"/>
      <c r="K6" s="5" t="s">
        <v>11</v>
      </c>
      <c r="L6" s="5" t="s">
        <v>11</v>
      </c>
      <c r="M6" s="42"/>
    </row>
    <row r="7" spans="2:17">
      <c r="B7" s="35" t="s">
        <v>13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5</v>
      </c>
      <c r="I7" s="5" t="s">
        <v>6</v>
      </c>
      <c r="J7" s="5" t="s">
        <v>31</v>
      </c>
      <c r="K7" s="5" t="s">
        <v>4</v>
      </c>
      <c r="L7" s="5" t="s">
        <v>4</v>
      </c>
      <c r="M7" s="5" t="s">
        <v>36</v>
      </c>
    </row>
    <row r="8" spans="2:17" ht="18.75">
      <c r="B8" s="16" t="s">
        <v>14</v>
      </c>
      <c r="C8" s="8">
        <v>100</v>
      </c>
      <c r="D8" s="8">
        <v>100</v>
      </c>
      <c r="E8" s="8">
        <v>99</v>
      </c>
      <c r="F8" s="8">
        <v>99</v>
      </c>
      <c r="G8" s="8">
        <v>2000</v>
      </c>
      <c r="H8" s="8">
        <v>100</v>
      </c>
      <c r="I8" s="8">
        <v>200</v>
      </c>
      <c r="J8" s="8">
        <v>7.87</v>
      </c>
      <c r="K8" s="17">
        <f>(H8*9.81*G8*G8*G8*12)/(3*I8*1000*(C8*D8*D8*D8-E8*F8*F8*F8))</f>
        <v>39.833529548657381</v>
      </c>
      <c r="L8" s="17">
        <f>(H8*9.81*G8*G8*G8*12)/(8*I8*1000*(C8*D8*D8*D8-E8*F8*F8*F8))</f>
        <v>14.937573580746518</v>
      </c>
      <c r="M8" s="49">
        <f>((C8*D8)-(E8*F8))*G8*J8/1000</f>
        <v>3132.26</v>
      </c>
    </row>
    <row r="9" spans="2:17" ht="18.75">
      <c r="B9" s="4"/>
      <c r="C9" s="8">
        <v>50</v>
      </c>
      <c r="D9" s="8">
        <v>50</v>
      </c>
      <c r="E9" s="8">
        <v>42</v>
      </c>
      <c r="F9" s="8">
        <v>48</v>
      </c>
      <c r="G9" s="8">
        <v>500</v>
      </c>
      <c r="H9" s="8">
        <v>10</v>
      </c>
      <c r="I9" s="8">
        <v>70</v>
      </c>
      <c r="J9" s="8"/>
      <c r="K9" s="17">
        <f t="shared" ref="K9:K15" si="0">(H9*9.81*G9*G9*G9*12)/(3*I9*1000*(C9*D9*D9*D9-E9*F9*F9*F9))</f>
        <v>0.43654511874027241</v>
      </c>
      <c r="L9" s="17">
        <f t="shared" ref="L9:L15" si="1">(H9*9.81*G9*G9*G9*12)/(8*I9*1000*(C9*D9*D9*D9-E9*F9*F9*F9))</f>
        <v>0.16370441952760215</v>
      </c>
      <c r="M9" s="49">
        <f t="shared" ref="M9:M15" si="2">((C9*D9)-(E9*F9))*G9*J9/1000</f>
        <v>0</v>
      </c>
    </row>
    <row r="10" spans="2:17" ht="18.75">
      <c r="B10" s="4"/>
      <c r="C10" s="8">
        <v>18</v>
      </c>
      <c r="D10" s="8">
        <v>50</v>
      </c>
      <c r="E10" s="8">
        <v>10</v>
      </c>
      <c r="F10" s="8">
        <v>48</v>
      </c>
      <c r="G10" s="8">
        <v>300</v>
      </c>
      <c r="H10" s="8">
        <v>10</v>
      </c>
      <c r="I10" s="8">
        <v>210</v>
      </c>
      <c r="J10" s="8"/>
      <c r="K10" s="17">
        <f t="shared" si="0"/>
        <v>4.4097815337588789E-2</v>
      </c>
      <c r="L10" s="17">
        <f t="shared" si="1"/>
        <v>1.6536680751595798E-2</v>
      </c>
      <c r="M10" s="49">
        <f t="shared" si="2"/>
        <v>0</v>
      </c>
    </row>
    <row r="11" spans="2:17" ht="18.75">
      <c r="B11" s="4"/>
      <c r="C11" s="8">
        <v>120</v>
      </c>
      <c r="D11" s="8">
        <v>50</v>
      </c>
      <c r="E11" s="8">
        <v>100</v>
      </c>
      <c r="F11" s="8">
        <v>48</v>
      </c>
      <c r="G11" s="8">
        <v>400</v>
      </c>
      <c r="H11" s="8">
        <v>10</v>
      </c>
      <c r="I11" s="8">
        <v>70</v>
      </c>
      <c r="J11" s="8"/>
      <c r="K11" s="17">
        <f t="shared" si="0"/>
        <v>9.1038802853662781E-2</v>
      </c>
      <c r="L11" s="17">
        <f t="shared" si="1"/>
        <v>3.4139551070123543E-2</v>
      </c>
      <c r="M11" s="49">
        <f t="shared" si="2"/>
        <v>0</v>
      </c>
    </row>
    <row r="12" spans="2:17" ht="18.75">
      <c r="B12" s="4"/>
      <c r="C12" s="8">
        <v>20</v>
      </c>
      <c r="D12" s="8">
        <v>50</v>
      </c>
      <c r="E12" s="8">
        <v>18</v>
      </c>
      <c r="F12" s="8">
        <v>48</v>
      </c>
      <c r="G12" s="8">
        <v>400</v>
      </c>
      <c r="H12" s="8">
        <v>10</v>
      </c>
      <c r="I12" s="8">
        <v>70</v>
      </c>
      <c r="J12" s="8"/>
      <c r="K12" s="17">
        <f t="shared" si="0"/>
        <v>0.70436819572963316</v>
      </c>
      <c r="L12" s="17">
        <f t="shared" si="1"/>
        <v>0.26413807339861245</v>
      </c>
      <c r="M12" s="49">
        <f t="shared" si="2"/>
        <v>0</v>
      </c>
    </row>
    <row r="13" spans="2:17" ht="18.75">
      <c r="B13" s="4"/>
      <c r="C13" s="8">
        <v>20</v>
      </c>
      <c r="D13" s="8">
        <v>50</v>
      </c>
      <c r="E13" s="8">
        <v>18</v>
      </c>
      <c r="F13" s="8">
        <v>48</v>
      </c>
      <c r="G13" s="8">
        <v>400</v>
      </c>
      <c r="H13" s="8">
        <v>10</v>
      </c>
      <c r="I13" s="8">
        <v>70</v>
      </c>
      <c r="J13" s="8"/>
      <c r="K13" s="17">
        <f t="shared" si="0"/>
        <v>0.70436819572963316</v>
      </c>
      <c r="L13" s="17">
        <f t="shared" si="1"/>
        <v>0.26413807339861245</v>
      </c>
      <c r="M13" s="49">
        <f t="shared" si="2"/>
        <v>0</v>
      </c>
    </row>
    <row r="14" spans="2:17" ht="18.75">
      <c r="C14" s="8">
        <v>20</v>
      </c>
      <c r="D14" s="8">
        <v>50</v>
      </c>
      <c r="E14" s="8">
        <v>18</v>
      </c>
      <c r="F14" s="8">
        <v>48</v>
      </c>
      <c r="G14" s="8">
        <v>400</v>
      </c>
      <c r="H14" s="8">
        <v>10</v>
      </c>
      <c r="I14" s="8">
        <v>70</v>
      </c>
      <c r="J14" s="8"/>
      <c r="K14" s="17">
        <f t="shared" si="0"/>
        <v>0.70436819572963316</v>
      </c>
      <c r="L14" s="17">
        <f t="shared" si="1"/>
        <v>0.26413807339861245</v>
      </c>
      <c r="M14" s="49">
        <f t="shared" si="2"/>
        <v>0</v>
      </c>
    </row>
    <row r="15" spans="2:17" ht="18.75">
      <c r="C15" s="8">
        <v>20</v>
      </c>
      <c r="D15" s="8">
        <v>50</v>
      </c>
      <c r="E15" s="8">
        <v>18</v>
      </c>
      <c r="F15" s="8">
        <v>48</v>
      </c>
      <c r="G15" s="8">
        <v>400</v>
      </c>
      <c r="H15" s="8">
        <v>10</v>
      </c>
      <c r="I15" s="8">
        <v>70</v>
      </c>
      <c r="J15" s="8"/>
      <c r="K15" s="17">
        <f t="shared" si="0"/>
        <v>0.70436819572963316</v>
      </c>
      <c r="L15" s="17">
        <f t="shared" si="1"/>
        <v>0.26413807339861245</v>
      </c>
      <c r="M15" s="49">
        <f t="shared" si="2"/>
        <v>0</v>
      </c>
    </row>
    <row r="17" spans="1:15" ht="6.6" customHeight="1">
      <c r="A17" s="14"/>
      <c r="B17" s="14"/>
      <c r="C17" s="14"/>
      <c r="D17" s="14"/>
      <c r="E17" s="14"/>
      <c r="F17" s="14"/>
      <c r="G17" s="14"/>
      <c r="H17" s="14"/>
      <c r="I17" s="22"/>
      <c r="J17" s="22"/>
      <c r="K17" s="14"/>
      <c r="L17" s="14"/>
      <c r="M17" s="14"/>
      <c r="N17" s="14"/>
      <c r="O17" s="14"/>
    </row>
    <row r="19" spans="1:15" ht="30" customHeight="1">
      <c r="B19" s="89" t="s">
        <v>43</v>
      </c>
      <c r="C19" s="90"/>
      <c r="D19" s="90"/>
      <c r="E19" s="90"/>
      <c r="F19" s="90"/>
      <c r="G19" s="90"/>
      <c r="H19" s="90"/>
      <c r="I19" s="90"/>
      <c r="J19" s="90"/>
      <c r="K19" s="90"/>
      <c r="L19" s="52"/>
      <c r="M19" s="43"/>
    </row>
    <row r="20" spans="1:15" ht="160.15" customHeight="1">
      <c r="B20" s="37"/>
      <c r="C20" s="38"/>
      <c r="D20" s="38"/>
      <c r="E20" s="38"/>
      <c r="F20" s="47"/>
      <c r="G20" s="47"/>
      <c r="H20" s="38"/>
      <c r="I20" s="86" t="s">
        <v>29</v>
      </c>
      <c r="J20" s="84" t="s">
        <v>35</v>
      </c>
      <c r="K20" s="38"/>
      <c r="L20" s="38"/>
      <c r="M20" s="46"/>
    </row>
    <row r="22" spans="1:15" ht="75">
      <c r="B22" s="5"/>
      <c r="C22" s="5" t="s">
        <v>23</v>
      </c>
      <c r="D22" s="5" t="s">
        <v>24</v>
      </c>
      <c r="E22" s="5" t="s">
        <v>25</v>
      </c>
      <c r="F22" s="5" t="s">
        <v>26</v>
      </c>
      <c r="G22" s="5" t="s">
        <v>2</v>
      </c>
      <c r="H22" s="5" t="s">
        <v>3</v>
      </c>
      <c r="I22" s="5" t="s">
        <v>1</v>
      </c>
      <c r="J22" s="5" t="s">
        <v>30</v>
      </c>
      <c r="K22" s="24" t="s">
        <v>38</v>
      </c>
      <c r="L22" s="24" t="s">
        <v>39</v>
      </c>
      <c r="M22" s="24" t="s">
        <v>32</v>
      </c>
    </row>
    <row r="23" spans="1:15" ht="15" customHeight="1">
      <c r="B23" s="6" t="s">
        <v>12</v>
      </c>
      <c r="C23" s="5" t="s">
        <v>27</v>
      </c>
      <c r="D23" s="5" t="s">
        <v>28</v>
      </c>
      <c r="E23" s="5" t="s">
        <v>21</v>
      </c>
      <c r="F23" s="5" t="s">
        <v>22</v>
      </c>
      <c r="G23" s="5" t="s">
        <v>8</v>
      </c>
      <c r="H23" s="5" t="s">
        <v>9</v>
      </c>
      <c r="I23" s="5" t="s">
        <v>10</v>
      </c>
      <c r="J23" s="5"/>
      <c r="K23" s="5" t="s">
        <v>11</v>
      </c>
      <c r="L23" s="5" t="s">
        <v>11</v>
      </c>
      <c r="M23" s="42"/>
    </row>
    <row r="24" spans="1:15">
      <c r="B24" s="6" t="s">
        <v>13</v>
      </c>
      <c r="C24" s="7" t="s">
        <v>4</v>
      </c>
      <c r="D24" s="7" t="s">
        <v>4</v>
      </c>
      <c r="E24" s="7" t="s">
        <v>4</v>
      </c>
      <c r="F24" s="7" t="s">
        <v>4</v>
      </c>
      <c r="G24" s="7" t="s">
        <v>4</v>
      </c>
      <c r="H24" s="7" t="s">
        <v>5</v>
      </c>
      <c r="I24" s="7" t="s">
        <v>6</v>
      </c>
      <c r="J24" s="7" t="s">
        <v>31</v>
      </c>
      <c r="K24" s="7" t="s">
        <v>4</v>
      </c>
      <c r="L24" s="5" t="s">
        <v>4</v>
      </c>
      <c r="M24" s="7" t="s">
        <v>36</v>
      </c>
    </row>
    <row r="25" spans="1:15" ht="18.75">
      <c r="B25" s="16" t="s">
        <v>14</v>
      </c>
      <c r="C25" s="8">
        <v>80</v>
      </c>
      <c r="D25" s="8">
        <v>140</v>
      </c>
      <c r="E25" s="8">
        <v>72</v>
      </c>
      <c r="F25" s="8">
        <v>132</v>
      </c>
      <c r="G25" s="8">
        <v>6200</v>
      </c>
      <c r="H25" s="8">
        <v>250</v>
      </c>
      <c r="I25" s="8">
        <v>200</v>
      </c>
      <c r="J25" s="8">
        <v>7.78</v>
      </c>
      <c r="K25" s="17">
        <f>(H25*9.81*G25*G25*G25*12)/(48*I25*1000*(C25*D25*D25*D25-E25*F25*F25*F25))</f>
        <v>13.549574495184775</v>
      </c>
      <c r="L25" s="17">
        <f>(5*H25*9.81*G25*G25*G25*12)/(384*I25*1000*(C25*D25*D25*D25-E25*F25*F25*F25))</f>
        <v>8.4684840594904855</v>
      </c>
      <c r="M25" s="50">
        <f>((C25*D25)-(E25*F25))*G25*J25/1000</f>
        <v>81808.255999999994</v>
      </c>
    </row>
    <row r="26" spans="1:15" ht="18.75">
      <c r="B26" s="4"/>
      <c r="C26" s="8">
        <v>100</v>
      </c>
      <c r="D26" s="8">
        <v>100</v>
      </c>
      <c r="E26" s="8">
        <v>92</v>
      </c>
      <c r="F26" s="8">
        <v>92</v>
      </c>
      <c r="G26" s="8">
        <v>2000</v>
      </c>
      <c r="H26" s="8">
        <v>10</v>
      </c>
      <c r="I26" s="8">
        <v>70</v>
      </c>
      <c r="J26" s="8">
        <v>7</v>
      </c>
      <c r="K26" s="17">
        <f t="shared" ref="K26:K32" si="3">(H26*9.81*G26*G26*G26*12)/(48*I26*1000*(C26*D26*D26*D26-E26*F26*F26*F26))</f>
        <v>9.882889870636298E-2</v>
      </c>
      <c r="L26" s="17">
        <f t="shared" ref="L26:L32" si="4">(5*H26*9.81*G26*G26*G26*12)/(384*I26*1000*(C26*D26*D26*D26-E26*F26*F26*F26))</f>
        <v>6.1768061691476854E-2</v>
      </c>
      <c r="M26" s="50">
        <f t="shared" ref="M26:M32" si="5">((C26*D26)-(E26*F26))*G26*J26/1000</f>
        <v>21504</v>
      </c>
    </row>
    <row r="27" spans="1:15" ht="18.75">
      <c r="B27" s="4"/>
      <c r="C27" s="8">
        <v>100</v>
      </c>
      <c r="D27" s="8">
        <v>100</v>
      </c>
      <c r="E27" s="8">
        <v>88</v>
      </c>
      <c r="F27" s="8">
        <v>88</v>
      </c>
      <c r="G27" s="8">
        <v>2000</v>
      </c>
      <c r="H27" s="8">
        <v>10</v>
      </c>
      <c r="I27" s="8">
        <v>70</v>
      </c>
      <c r="J27" s="8">
        <v>7</v>
      </c>
      <c r="K27" s="17">
        <f t="shared" si="3"/>
        <v>7.001810278434803E-2</v>
      </c>
      <c r="L27" s="17">
        <f t="shared" si="4"/>
        <v>4.3761314240217508E-2</v>
      </c>
      <c r="M27" s="50">
        <f t="shared" si="5"/>
        <v>31584</v>
      </c>
    </row>
    <row r="28" spans="1:15" ht="18.75">
      <c r="B28" s="4"/>
      <c r="C28" s="8">
        <v>100</v>
      </c>
      <c r="D28" s="8">
        <v>100</v>
      </c>
      <c r="E28" s="8">
        <v>0</v>
      </c>
      <c r="F28" s="8">
        <v>0</v>
      </c>
      <c r="G28" s="8">
        <v>2000</v>
      </c>
      <c r="H28" s="8">
        <v>10</v>
      </c>
      <c r="I28" s="8">
        <v>70</v>
      </c>
      <c r="J28" s="8">
        <v>7</v>
      </c>
      <c r="K28" s="17">
        <f t="shared" si="3"/>
        <v>2.8028571428571434E-2</v>
      </c>
      <c r="L28" s="17">
        <f t="shared" si="4"/>
        <v>1.7517857142857144E-2</v>
      </c>
      <c r="M28" s="50">
        <f t="shared" si="5"/>
        <v>140000</v>
      </c>
    </row>
    <row r="29" spans="1:15" ht="18.75">
      <c r="B29" s="4"/>
      <c r="C29" s="8">
        <v>100</v>
      </c>
      <c r="D29" s="8">
        <v>100</v>
      </c>
      <c r="E29" s="8">
        <v>0</v>
      </c>
      <c r="F29" s="8">
        <v>0</v>
      </c>
      <c r="G29" s="8">
        <v>2000</v>
      </c>
      <c r="H29" s="8">
        <v>10</v>
      </c>
      <c r="I29" s="8">
        <v>70</v>
      </c>
      <c r="J29" s="8">
        <v>7</v>
      </c>
      <c r="K29" s="17">
        <f t="shared" si="3"/>
        <v>2.8028571428571434E-2</v>
      </c>
      <c r="L29" s="17">
        <f t="shared" si="4"/>
        <v>1.7517857142857144E-2</v>
      </c>
      <c r="M29" s="50">
        <f t="shared" si="5"/>
        <v>140000</v>
      </c>
    </row>
    <row r="30" spans="1:15" ht="18.75">
      <c r="B30" s="4"/>
      <c r="C30" s="8">
        <v>100</v>
      </c>
      <c r="D30" s="8">
        <v>100</v>
      </c>
      <c r="E30" s="8">
        <v>0</v>
      </c>
      <c r="F30" s="8">
        <v>0</v>
      </c>
      <c r="G30" s="8">
        <v>2000</v>
      </c>
      <c r="H30" s="8">
        <v>10</v>
      </c>
      <c r="I30" s="8">
        <v>70</v>
      </c>
      <c r="J30" s="8">
        <v>7</v>
      </c>
      <c r="K30" s="17">
        <f t="shared" si="3"/>
        <v>2.8028571428571434E-2</v>
      </c>
      <c r="L30" s="17">
        <f t="shared" si="4"/>
        <v>1.7517857142857144E-2</v>
      </c>
      <c r="M30" s="50">
        <f t="shared" si="5"/>
        <v>140000</v>
      </c>
    </row>
    <row r="31" spans="1:15" ht="18.75">
      <c r="C31" s="8">
        <v>100</v>
      </c>
      <c r="D31" s="8">
        <v>100</v>
      </c>
      <c r="E31" s="8">
        <v>0</v>
      </c>
      <c r="F31" s="8">
        <v>0</v>
      </c>
      <c r="G31" s="8">
        <v>2000</v>
      </c>
      <c r="H31" s="8">
        <v>10</v>
      </c>
      <c r="I31" s="8">
        <v>70</v>
      </c>
      <c r="J31" s="8">
        <v>7</v>
      </c>
      <c r="K31" s="17">
        <f t="shared" si="3"/>
        <v>2.8028571428571434E-2</v>
      </c>
      <c r="L31" s="17">
        <f t="shared" si="4"/>
        <v>1.7517857142857144E-2</v>
      </c>
      <c r="M31" s="50">
        <f t="shared" si="5"/>
        <v>140000</v>
      </c>
    </row>
    <row r="32" spans="1:15" ht="18.75">
      <c r="C32" s="8">
        <v>100</v>
      </c>
      <c r="D32" s="8">
        <v>100</v>
      </c>
      <c r="E32" s="8">
        <v>0</v>
      </c>
      <c r="F32" s="8">
        <v>0</v>
      </c>
      <c r="G32" s="8">
        <v>2000</v>
      </c>
      <c r="H32" s="8">
        <v>10</v>
      </c>
      <c r="I32" s="8">
        <v>70</v>
      </c>
      <c r="J32" s="8">
        <v>7</v>
      </c>
      <c r="K32" s="17">
        <f t="shared" si="3"/>
        <v>2.8028571428571434E-2</v>
      </c>
      <c r="L32" s="17">
        <f t="shared" si="4"/>
        <v>1.7517857142857144E-2</v>
      </c>
      <c r="M32" s="50">
        <f t="shared" si="5"/>
        <v>140000</v>
      </c>
    </row>
    <row r="35" spans="3:3">
      <c r="C35" s="18"/>
    </row>
  </sheetData>
  <mergeCells count="2">
    <mergeCell ref="B2:K2"/>
    <mergeCell ref="B19:K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5" sqref="K15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Rundmaterial</vt:lpstr>
      <vt:lpstr>Rohr</vt:lpstr>
      <vt:lpstr>Vierkant</vt:lpstr>
      <vt:lpstr>Vierkantrohr</vt:lpstr>
      <vt:lpstr>E-Module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heisimon</dc:creator>
  <cp:lastModifiedBy>Neubau</cp:lastModifiedBy>
  <dcterms:created xsi:type="dcterms:W3CDTF">2011-09-14T14:51:55Z</dcterms:created>
  <dcterms:modified xsi:type="dcterms:W3CDTF">2013-01-16T14:16:55Z</dcterms:modified>
</cp:coreProperties>
</file>